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E:\DUAN_UNEP\HỒ SƠ TRÌNH LHH\Chốt hồ sơ trình LHH\"/>
    </mc:Choice>
  </mc:AlternateContent>
  <xr:revisionPtr revIDLastSave="0" documentId="13_ncr:1_{6D3835B7-EF6E-4AEC-BE1D-18A84AD007A0}" xr6:coauthVersionLast="47" xr6:coauthVersionMax="47" xr10:uidLastSave="{00000000-0000-0000-0000-000000000000}"/>
  <bookViews>
    <workbookView xWindow="-108" yWindow="-108" windowWidth="23256" windowHeight="12456" activeTab="1" xr2:uid="{00000000-000D-0000-FFFF-FFFF00000000}"/>
  </bookViews>
  <sheets>
    <sheet name="Ngân sách " sheetId="1" r:id="rId1"/>
    <sheet name="Chi tiết" sheetId="3" r:id="rId2"/>
  </sheets>
  <calcPr calcId="191029"/>
</workbook>
</file>

<file path=xl/calcChain.xml><?xml version="1.0" encoding="utf-8"?>
<calcChain xmlns="http://schemas.openxmlformats.org/spreadsheetml/2006/main">
  <c r="D31" i="3" l="1"/>
  <c r="D53" i="3" l="1"/>
  <c r="D14" i="3"/>
  <c r="E13" i="3"/>
  <c r="E11" i="3"/>
  <c r="E51" i="3"/>
  <c r="E24" i="3"/>
  <c r="C21" i="3"/>
  <c r="C38" i="3" l="1"/>
  <c r="C48" i="3"/>
  <c r="E42" i="3"/>
  <c r="C40" i="3"/>
  <c r="C44" i="3" s="1"/>
  <c r="E30" i="3"/>
  <c r="E29" i="3"/>
  <c r="E20" i="3"/>
  <c r="C12" i="3"/>
  <c r="F52" i="3"/>
  <c r="D22" i="3"/>
  <c r="D23" i="3"/>
  <c r="E50" i="3"/>
  <c r="G43" i="3"/>
  <c r="C47" i="3"/>
  <c r="G36" i="3"/>
  <c r="E25" i="3"/>
  <c r="C19" i="3"/>
  <c r="C10" i="3"/>
  <c r="C46" i="3" l="1"/>
  <c r="C18" i="3"/>
  <c r="E41" i="3"/>
  <c r="E44" i="3" s="1"/>
  <c r="E49" i="3"/>
  <c r="E26" i="3"/>
  <c r="E27" i="3" s="1"/>
  <c r="E54" i="3"/>
  <c r="J23" i="1" l="1"/>
  <c r="D23" i="1"/>
  <c r="F55" i="3"/>
  <c r="J27" i="1" s="1"/>
  <c r="H23" i="1"/>
  <c r="G16" i="3"/>
  <c r="L12" i="1" s="1"/>
  <c r="G55" i="3"/>
  <c r="E55" i="3"/>
  <c r="H27" i="1" s="1"/>
  <c r="D55" i="3"/>
  <c r="F27" i="1" s="1"/>
  <c r="G44" i="3"/>
  <c r="L23" i="1" s="1"/>
  <c r="D44" i="3"/>
  <c r="F23" i="1" s="1"/>
  <c r="C55" i="3" l="1"/>
  <c r="D27" i="1" s="1"/>
  <c r="H44" i="3"/>
  <c r="H55" i="3" l="1"/>
  <c r="G38" i="3"/>
  <c r="E33" i="3"/>
  <c r="H15" i="1" s="1"/>
  <c r="G33" i="3"/>
  <c r="F33" i="3"/>
  <c r="J15" i="1" s="1"/>
  <c r="C33" i="3"/>
  <c r="D15" i="1" s="1"/>
  <c r="F16" i="3"/>
  <c r="E16" i="3"/>
  <c r="D16" i="3"/>
  <c r="C16" i="3"/>
  <c r="D12" i="1" s="1"/>
  <c r="F12" i="1" l="1"/>
  <c r="F14" i="1" s="1"/>
  <c r="L19" i="1"/>
  <c r="L22" i="1" s="1"/>
  <c r="N22" i="1" s="1"/>
  <c r="H38" i="3"/>
  <c r="H12" i="1"/>
  <c r="I12" i="1" s="1"/>
  <c r="I14" i="1" s="1"/>
  <c r="E56" i="3"/>
  <c r="F56" i="3"/>
  <c r="J12" i="1"/>
  <c r="K12" i="1" s="1"/>
  <c r="K14" i="1" s="1"/>
  <c r="D33" i="3"/>
  <c r="F15" i="1" s="1"/>
  <c r="F18" i="1" s="1"/>
  <c r="L15" i="1"/>
  <c r="L18" i="1" s="1"/>
  <c r="G56" i="3"/>
  <c r="C56" i="3"/>
  <c r="H16" i="3"/>
  <c r="E12" i="1"/>
  <c r="E14" i="1" s="1"/>
  <c r="F30" i="1"/>
  <c r="H30" i="1"/>
  <c r="J30" i="1"/>
  <c r="L30" i="1"/>
  <c r="M30" i="1"/>
  <c r="D30" i="1"/>
  <c r="K27" i="1"/>
  <c r="K30" i="1" s="1"/>
  <c r="I27" i="1"/>
  <c r="I30" i="1" s="1"/>
  <c r="G27" i="1"/>
  <c r="G30" i="1" s="1"/>
  <c r="E27" i="1"/>
  <c r="E30" i="1" s="1"/>
  <c r="F26" i="1"/>
  <c r="H26" i="1"/>
  <c r="J26" i="1"/>
  <c r="L26" i="1"/>
  <c r="D26" i="1"/>
  <c r="M23" i="1"/>
  <c r="M26" i="1" s="1"/>
  <c r="K23" i="1"/>
  <c r="K26" i="1" s="1"/>
  <c r="I23" i="1"/>
  <c r="I26" i="1" s="1"/>
  <c r="G23" i="1"/>
  <c r="G26" i="1" s="1"/>
  <c r="E23" i="1"/>
  <c r="E26" i="1" s="1"/>
  <c r="K15" i="1"/>
  <c r="K18" i="1" s="1"/>
  <c r="I15" i="1"/>
  <c r="I18" i="1" s="1"/>
  <c r="E15" i="1"/>
  <c r="E18" i="1" s="1"/>
  <c r="H18" i="1"/>
  <c r="J18" i="1"/>
  <c r="D18" i="1"/>
  <c r="M12" i="1"/>
  <c r="M14" i="1" s="1"/>
  <c r="L14" i="1"/>
  <c r="D14" i="1"/>
  <c r="M15" i="1" l="1"/>
  <c r="M18" i="1" s="1"/>
  <c r="G12" i="1"/>
  <c r="G14" i="1" s="1"/>
  <c r="L32" i="1"/>
  <c r="M32" i="1" s="1"/>
  <c r="M19" i="1"/>
  <c r="J14" i="1"/>
  <c r="J32" i="1" s="1"/>
  <c r="N18" i="1"/>
  <c r="G15" i="1"/>
  <c r="G18" i="1" s="1"/>
  <c r="H33" i="3"/>
  <c r="H56" i="3" s="1"/>
  <c r="N30" i="1"/>
  <c r="D56" i="3"/>
  <c r="N26" i="1"/>
  <c r="F32" i="1"/>
  <c r="D32" i="1"/>
  <c r="H14" i="1"/>
  <c r="H32" i="1" s="1"/>
  <c r="N14" i="1" l="1"/>
  <c r="N32" i="1" l="1"/>
  <c r="K32" i="1" s="1"/>
  <c r="G32" i="1" l="1"/>
  <c r="E32" i="1"/>
  <c r="I32" i="1"/>
</calcChain>
</file>

<file path=xl/sharedStrings.xml><?xml version="1.0" encoding="utf-8"?>
<sst xmlns="http://schemas.openxmlformats.org/spreadsheetml/2006/main" count="174" uniqueCount="119">
  <si>
    <t>FT30_010</t>
  </si>
  <si>
    <t>FT30_120</t>
  </si>
  <si>
    <t>FT30_160</t>
  </si>
  <si>
    <t>FT30_135</t>
  </si>
  <si>
    <t>FT30_125</t>
  </si>
  <si>
    <t>FT30_130</t>
  </si>
  <si>
    <t>FT30_145</t>
  </si>
  <si>
    <t>FT30_140</t>
  </si>
  <si>
    <t>UN-PSC</t>
  </si>
  <si>
    <t>FT30_150</t>
  </si>
  <si>
    <t>USD</t>
  </si>
  <si>
    <t>$</t>
  </si>
  <si>
    <t>%</t>
  </si>
  <si>
    <t>NGÂN SÁCH</t>
  </si>
  <si>
    <t>Phụ lục B:</t>
  </si>
  <si>
    <t>“Thí điểm các giải pháp quản lý chất thải rắn tổng hợp có khả năng nhân rộng tại đảo Cồn Cỏ, Việt Nam”</t>
  </si>
  <si>
    <t>Tên dự án:</t>
  </si>
  <si>
    <t>Tên Đối tác thực hiện:</t>
  </si>
  <si>
    <t xml:space="preserve">Trung tâm Ứng dụng Công nghệ Tài nguyên và Môi trường </t>
  </si>
  <si>
    <t xml:space="preserve">Ngày bắt đầu: 01/03/2026  Ngày kết thúc: 31/07/2026
</t>
  </si>
  <si>
    <t>Tỷ giá áp dụng: 1USD=25,780 (Tỷ giá chuyển khoản Vietcombank, ngày 19/02/2026)</t>
  </si>
  <si>
    <t>Hoạt động</t>
  </si>
  <si>
    <t>Mô tả</t>
  </si>
  <si>
    <t>Tham vấn cộng đồng và đánh giá nhu cầu</t>
  </si>
  <si>
    <t>Ngân sách phân bổ theo hoạt động/Thời gian hoàn thành  (US$)</t>
  </si>
  <si>
    <t>1. Nhân sự và các chí phí nhân sự khác  (Nhóm 010)</t>
  </si>
  <si>
    <t>2. Dịch vụ thuê ngoài (Nhóm 120)</t>
  </si>
  <si>
    <t>3. Đi lại (Nhóm 160)</t>
  </si>
  <si>
    <t>4. Chi phí hoạt động và các chi phí trực tiếp khác (Nhóm 125)</t>
  </si>
  <si>
    <t>5. Vật tư, hàng hóa và nguyên liệu (Nhóm 130)</t>
  </si>
  <si>
    <t>Tổng cộng (USD)</t>
  </si>
  <si>
    <t>Tổng</t>
  </si>
  <si>
    <t>Nâng cao năng lực và tập huấn</t>
  </si>
  <si>
    <t>Phát triển hạ tầng và cung cấp vật tư</t>
  </si>
  <si>
    <t>Xây dựng và phổ biến tài liệu hướng dẫn thu gom và quản lý chất thải cộng đồng</t>
  </si>
  <si>
    <t>Giám sát, đánh giá và báo cáo</t>
  </si>
  <si>
    <t>TỔNG</t>
  </si>
  <si>
    <t xml:space="preserve">Nhóm cam kết </t>
  </si>
  <si>
    <t>Tên gọi nhóm cam kết</t>
  </si>
  <si>
    <t>Giải thích</t>
  </si>
  <si>
    <t>Nhân sự và các chi phí nhân sự khác</t>
  </si>
  <si>
    <t>(i) Bao gồm tất cả chi phí và quyền lợi của nhân sự, bao gồm: nhân viên, chuyên gia tư vấn, nhân viên hành chính, UNVs/thực tập sinh.
(ii) Điều phối viên cuộc họp, phiên dịch viên, chuyên gia đánh giá đều phải được lập ngân sách trong nhóm này.</t>
  </si>
  <si>
    <t>Dịch vụ thuê ngoài</t>
  </si>
  <si>
    <t>(i) Các công việc và dịch vụ mang tính thương mại được ký hợp đồng theo quy trình mua sắm. Bao gồm cả hợp đồng ký với các NGO nếu mang tính chất mua sắm dịch vụ hơn là chuyển giao tài trợ.
(ii) Khi thuê địa điểm tổ chức họp/hội thảo (ví dụ khách sạn), các chi phí liên quan được hạch toán vào nhóm này.
(iii) Hợp đồng in ấn/xuất bản thương mại được đưa vào nhóm này.
(iv) Theo thuật ngữ IPSAS, nhóm này tương tự như giao dịch trao đổi (exchange transaction).</t>
  </si>
  <si>
    <t>Đi lại</t>
  </si>
  <si>
    <t>(i) Bao gồm chi phí đi lại của nhân viên/chuyên gia/đối tượng tham gia họp [DSA/Vé/Chi phí bến bãi nếu áp dụng].
(ii) Chi phí đường bộ/nhiên liệu/thuê xe/thuê tàu cho nhân viên, chuyên gia và nhân sự dự án khác.</t>
  </si>
  <si>
    <t>(i) Thuê địa điểm/thiết bị; chi phí tiện ích; vệ sinh; bảo dưỡng phương tiện; chi phí liên lạc; phí ngân hàng.</t>
  </si>
  <si>
    <t>(i) Vật tư tiêu hao như văn phòng phẩm/dụng cụ/thuốc/công cụ…
(ii) Các chi phí liên quan đến giao hàng, lưu trữ và phân phối vật tư tiêu hao như vận chuyển, cước phí, hải quan, bảo hiểm, lưu kho và các yêu cầu hậu cần khác.</t>
  </si>
  <si>
    <t xml:space="preserve">Trang thiết bị, phương tiện và nội thất </t>
  </si>
  <si>
    <t>(i) Mua sắm tài sản không tiêu hao (ví dụ: thiết bị, phương tiện, nội thất…).
Bao gồm toàn bộ chi phí để đưa tài sản vào sử dụng và chi phí thanh lý khi tài sản hết vòng đời.
Đối với đơn vị thực hiện báo cáo theo IPSAS, khoản này tương đương khấu hao theo kỳ.</t>
  </si>
  <si>
    <t xml:space="preserve">Chi phí hoạt động và các chi phí trực tiếp khác </t>
  </si>
  <si>
    <t>Vật tư, hàng hóa và nguyên liệu</t>
  </si>
  <si>
    <t xml:space="preserve">Chuyển giao và tài trợ cho các cấp đối tác </t>
  </si>
  <si>
    <t>Sử dụng khi đối tác SSFA/PCA tiếp tục ký hợp đồng phụ với các NGO.
Ở giai đoạn cam kết (PO), có thể chia nhỏ thành 7 nhóm chi tiêu như nêu trên.</t>
  </si>
  <si>
    <t>Chi phí Hỗ trợ Chương trình do UNEP thu.
Không có mã đối tượng IMIS tương ứng, tuy nhiên từ cuối năm 2014 bắt đầu sử dụng mã 9400.</t>
  </si>
  <si>
    <t xml:space="preserve">Cấp tài trợ trực tiếp </t>
  </si>
  <si>
    <t>Sử dụng khi cấp tài trợ mà không yêu cầu bất kỳ báo cáo nào.
Hiện nay UNEP không sử dụng hình thức này.</t>
  </si>
  <si>
    <t>1 tháng lương cho Giám đốc quản lý Dự án</t>
  </si>
  <si>
    <t xml:space="preserve">Nhân sự và các chí phí nhân sự khác </t>
  </si>
  <si>
    <t xml:space="preserve"> Dịch vụ thuê ngoài </t>
  </si>
  <si>
    <t>Chi phí hoạt động và các chi phí trực tiếp khác</t>
  </si>
  <si>
    <t>Ghi chú</t>
  </si>
  <si>
    <t>1 tháng lương cho 2 cán bộ Dự án (hành chính)</t>
  </si>
  <si>
    <t>Công tác phí 3 ngày cho Giám đốc và 2 cán bộ Dự án</t>
  </si>
  <si>
    <t>1 tháng lương cho điều phối viên địa phương</t>
  </si>
  <si>
    <t xml:space="preserve">3 vé máy bay khứ hồi (Nội Bài - Phú Bài - Nội Bài) </t>
  </si>
  <si>
    <t>Thuê phòng họp 1 ngày (bao gồm cả giải khát và thiết bị)</t>
  </si>
  <si>
    <t>In ấn và quà tặng cho người tham gia khảo sát</t>
  </si>
  <si>
    <t>Hạn mức công tác phí (Hướng dẫn của UN-EU 2022) dành cho các thành phố du lịch và chi phí taxi đi lại tại 2 sân bay, từ sân bay Phú Bài tới Cảng Cửa Việt, vé tàu cao tốc ra Cồn Cỏ.</t>
  </si>
  <si>
    <t xml:space="preserve">Vé khứ hồi Nội Bài - Phú Bài - Nội Bài của Vietjet hạng Economy </t>
  </si>
  <si>
    <t>Hạn mức chi phí thuê phòng hội nghị / hội thảo mức cao bao gồm ăn trưa (Hướng dẫn của UN-EU 2022) dành cho 11 người tại các tp du lịch.</t>
  </si>
  <si>
    <t>Chi phí thiết kế và in Phiếu khảo sát theo giá thực tế; mua quà tặng (túi vải + bình giữ nhiệt thân thiện môi trường)</t>
  </si>
  <si>
    <t>2 tháng lương cho Giám đốc quản lý Dự án</t>
  </si>
  <si>
    <t>Thời gian thực hiện: 1 tháng</t>
  </si>
  <si>
    <t>Thời gian thực hiện: 2 tháng</t>
  </si>
  <si>
    <t>2 tháng lương cho Cán bộ Dự án</t>
  </si>
  <si>
    <t>2 tháng lương cho điều phối viên địa phương</t>
  </si>
  <si>
    <t xml:space="preserve">185 giờ lương cho Chuyên gia kỹ thuật để phát triển tài liệu đào tạo </t>
  </si>
  <si>
    <t>Hạn mức chi phí thuê chuyên gia (Hướng dẫn của UN-EU 2022) dành cho bậc VNM3</t>
  </si>
  <si>
    <t>16 giờ phí soạn giáo án và 8.5 giờ phí đào tạo cho mỗi giảng viên X 2 giảng viên (2 hội thảo)</t>
  </si>
  <si>
    <t>Công tác phí 3 ngày cho 1 giảng viên (1 giảng viên là người địa phương nên không phát sinh công tác phí)</t>
  </si>
  <si>
    <t>2 vé máy bay khứ hồi cho 2 cán bộ Dự án</t>
  </si>
  <si>
    <t>Công tác phí 3 ngày cho 2 cán bộ Dự án tham gia tổ chức 2 hội thảo</t>
  </si>
  <si>
    <t>Hạn mức chi phí cán bộ dự án (Hướng dẫn của UN-EU 2022) dành cho vị trí Thư ký bậc 5 có điều chỉnh giảm 6% do ngân sách tài trợ hạn chế.</t>
  </si>
  <si>
    <t>Hạn mức chi phí cán bộ dự án (Hướng dẫn của UN-EU 2022) dành cho vị trí Quản lý Dự án, bậc 1 có điều chỉnh giảm 6% do ngân sách tài trợ hạn chế.</t>
  </si>
  <si>
    <t>Hạn mức công tác phí (Hướng dẫn của UN-EU 2022) dành cho các thành phố du lịch và chi phí taxi đi lại tại: 2 sân bay, từ sân bay Phú Bài tới Cảng Cửa Việt, vé tàu cao tốc  khứ hồi ra Cồn Cỏ.</t>
  </si>
  <si>
    <t>Hạn mức chi phí cán bộ dự án (Hướng dẫn của UN-EU 2022) dành cho vị trí Thư ký bậc 3.</t>
  </si>
  <si>
    <t>1 vé máy bay khứ hồi cho 1 giảng viên từ HN (1 giảng viên là người địa phương nên không phát sinh vé máy bay)</t>
  </si>
  <si>
    <t>Vé máy bay khứ hồi cho 2 đại diện Bộ Tài nguyên &amp; Môi trường - khách mời của 2 hội thảo</t>
  </si>
  <si>
    <t>Công tác phí 3 ngày cho 2 đại diện Bộ Tài nguyên &amp; Môi trường</t>
  </si>
  <si>
    <t>Công tác phí 3 ngày cho 2 đại diện Sở Tài nguyên &amp; Môi trường tỉnh Quảng Trị</t>
  </si>
  <si>
    <t>Chi phí taxi đi lại tại Cồn cỏ của 2 đại diện Bộ Tài nguyên &amp; Môi trường &amp; 2 đại diện Sở Tài nguyên &amp; Môi trường tỉnh Quảng Trị</t>
  </si>
  <si>
    <t>Hạn mức công tác phí (Hướng dẫn của UN-EU 2022) dành cho các thành phố du lịch + chi phí taxi đưa đón sân bay và vé tàu cao tốc khứ hồi</t>
  </si>
  <si>
    <t>Hạn mức công tác phí (Hướng dẫn của UN-EU 2022) dành cho các thành phố du lịch + chi phí taxi tới Cảng Cửa Việt, vé tàu cao tốc ra Cồn Cỏ.</t>
  </si>
  <si>
    <t>Chi phí thuê phòng 2 ngày cho 2 hội thảo (bao gồm cả ăn trưa và thiết bị)</t>
  </si>
  <si>
    <t>In ấn tài liệu đào tạo (100 bộ)</t>
  </si>
  <si>
    <t>Hạn mức chi phí thuê phòng hội nghị / hội thảo mức cao bao gồm ăn trưa (Hướng dẫn của UN-EU 2022) dành cho 50 người/2 hội thảo.</t>
  </si>
  <si>
    <t>Chi phí mua 25 thùng rác phân loại lớn cho các nhà hàng và khu vực công cộng</t>
  </si>
  <si>
    <t>Chi phí mua 100 thùng rác phân loại nhỏ kèm ny lông đựng rác cho các hộ dân và các nhà hàng trên đảo</t>
  </si>
  <si>
    <t>Chi phí mua 2 xe vận chuyển rác động cơ điện</t>
  </si>
  <si>
    <t xml:space="preserve">185 giờ lương cho Chuyên gia kỹ thuật để phát triển Bộ tài liệu hướng dẫn quản lý rác thải </t>
  </si>
  <si>
    <t>Vé máy bay khứ hồi Hà Nội - Phú Bài - Hà Nội cho 2 cán bộ Dự án</t>
  </si>
  <si>
    <t>Theo tham khảo giá thị trường</t>
  </si>
  <si>
    <t xml:space="preserve">Công tác phí 3 ngày cho 2 cán bộ Dự án </t>
  </si>
  <si>
    <t>In ấn 500 bộ tài liệu hướng dẫn quản lý rác thải</t>
  </si>
  <si>
    <t>2 tháng lương cho 2 cán bộ Dự án</t>
  </si>
  <si>
    <t>1 vé máy bay khứ hồi cho 2 cán bộ Dự án</t>
  </si>
  <si>
    <t>Công tác phí cho 1 đại diện Sở Tài nguyên Môi trường tỉnh Quảng trị tham dự Họp tổng kết Dự án</t>
  </si>
  <si>
    <t>Chi phí thuê phòng họp 1 ngày cho Họp tổng kết dự án (bao gồm ăn trưa và thiết bị)</t>
  </si>
  <si>
    <t>Chi phí đi lại tại Cồn Cỏ cho Giám đốc và các nhân viên khác của Dự án trong suốt thời gian thực hiện Dự án (bao gồm cả Điều phối viên địa phương)</t>
  </si>
  <si>
    <t>2 vé máy bay khứ hồi cho Giám đốc Dự án (giám sát + tham gia Họp tổng kết)</t>
  </si>
  <si>
    <t>Hạn mức chi phí thuê phòng hội nghị / hội thảo mức cao bao gồm ăn trưa (Hướng dẫn của UN-EU 2022) dành cho 13 người tại các tp du lịch.</t>
  </si>
  <si>
    <t>Chi phí dự kiến di chuyển bằng taxi trên đảo Cồn Cỏ trong 6 tháng thực hiện Dự án cho Điều phối viên địa phương và các cán bộ Dự án</t>
  </si>
  <si>
    <t>TỔNG CỘNG</t>
  </si>
  <si>
    <t>Hạn mức chi phí cán bộ dự án (Hướng dẫn của UN-EU 2022) dành cho vị trí Quản lý Dự án -  bậc 1 có điều chỉnh giảm 6% do ngân sách tài trợ hạn chế.</t>
  </si>
  <si>
    <t>Chi phí taxi theo tham khảo thực tế</t>
  </si>
  <si>
    <t>Tạm tính theo giá tham khảo thị trường</t>
  </si>
  <si>
    <t>1USD=25,780 (Tỷ giá CK Vietcombank, ngày 19/02/2026</t>
  </si>
  <si>
    <t>NGÂN SÁCH DỰ 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</si>
</sst>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_)"/>
    <numFmt numFmtId="166" formatCode="0.0_)"/>
    <numFmt numFmtId="167" formatCode="_(* #,##0_);_(* \(#,##0\);_(* &quot;-&quot;??_);_(@_)"/>
  </numFmts>
  <fonts count="21">
    <font>
      <sz val="11"/>
      <color theme="1"/>
      <name val="Calibri"/>
      <family val="2"/>
      <scheme val="minor"/>
    </font>
    <font>
      <sz val="12"/>
      <name val="Courier"/>
      <family val="3"/>
    </font>
    <font>
      <b/>
      <sz val="10"/>
      <name val="Arial"/>
      <family val="2"/>
    </font>
    <font>
      <b/>
      <sz val="10"/>
      <color indexed="8"/>
      <name val="Arial"/>
      <family val="2"/>
    </font>
    <font>
      <sz val="10"/>
      <name val="Arial"/>
      <family val="2"/>
    </font>
    <font>
      <b/>
      <sz val="10"/>
      <color theme="1"/>
      <name val="Arial"/>
      <family val="2"/>
    </font>
    <font>
      <sz val="10"/>
      <color theme="1"/>
      <name val="Arial"/>
      <family val="2"/>
    </font>
    <font>
      <sz val="8"/>
      <name val="Calibri"/>
      <family val="3"/>
      <charset val="129"/>
      <scheme val="minor"/>
    </font>
    <font>
      <sz val="11"/>
      <color theme="1"/>
      <name val="Calibri"/>
      <family val="2"/>
      <scheme val="minor"/>
    </font>
    <font>
      <b/>
      <sz val="11"/>
      <color theme="1"/>
      <name val="Calibri"/>
      <family val="2"/>
      <scheme val="minor"/>
    </font>
    <font>
      <b/>
      <sz val="9"/>
      <color theme="1"/>
      <name val="Calibri"/>
      <family val="2"/>
      <scheme val="minor"/>
    </font>
    <font>
      <sz val="11"/>
      <name val="Calibri"/>
      <family val="2"/>
      <scheme val="minor"/>
    </font>
    <font>
      <sz val="9"/>
      <color theme="1"/>
      <name val="Arial"/>
      <family val="2"/>
    </font>
    <font>
      <b/>
      <sz val="9"/>
      <name val="Arial"/>
      <family val="2"/>
    </font>
    <font>
      <b/>
      <sz val="9"/>
      <color theme="1"/>
      <name val="Arial"/>
      <family val="2"/>
    </font>
    <font>
      <b/>
      <sz val="9"/>
      <color rgb="FFFF0000"/>
      <name val="Arial"/>
      <family val="2"/>
    </font>
    <font>
      <sz val="9"/>
      <color indexed="8"/>
      <name val="Arial"/>
      <family val="2"/>
    </font>
    <font>
      <b/>
      <sz val="9"/>
      <color indexed="8"/>
      <name val="Arial"/>
      <family val="2"/>
    </font>
    <font>
      <sz val="9"/>
      <name val="Arial"/>
      <family val="2"/>
    </font>
    <font>
      <sz val="9"/>
      <color theme="1"/>
      <name val="Calibri"/>
      <family val="2"/>
      <scheme val="minor"/>
    </font>
    <font>
      <b/>
      <sz val="9"/>
      <color theme="1"/>
      <name val="Cambria"/>
      <family val="1"/>
    </font>
  </fonts>
  <fills count="6">
    <fill>
      <patternFill patternType="none"/>
    </fill>
    <fill>
      <patternFill patternType="gray125"/>
    </fill>
    <fill>
      <patternFill patternType="solid">
        <fgColor theme="0"/>
        <bgColor indexed="64"/>
      </patternFill>
    </fill>
    <fill>
      <patternFill patternType="lightGray"/>
    </fill>
    <fill>
      <patternFill patternType="gray0625">
        <bgColor theme="0"/>
      </patternFill>
    </fill>
    <fill>
      <patternFill patternType="gray125">
        <bgColor theme="0"/>
      </patternFill>
    </fill>
  </fills>
  <borders count="67">
    <border>
      <left/>
      <right/>
      <top/>
      <bottom/>
      <diagonal/>
    </border>
    <border>
      <left style="medium">
        <color indexed="64"/>
      </left>
      <right/>
      <top/>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bottom/>
      <diagonal/>
    </border>
    <border>
      <left style="medium">
        <color indexed="64"/>
      </left>
      <right/>
      <top style="dashed">
        <color indexed="64"/>
      </top>
      <bottom style="medium">
        <color indexed="64"/>
      </bottom>
      <diagonal/>
    </border>
    <border>
      <left style="medium">
        <color indexed="64"/>
      </left>
      <right/>
      <top/>
      <bottom style="dashed">
        <color indexed="64"/>
      </bottom>
      <diagonal/>
    </border>
    <border>
      <left style="medium">
        <color indexed="64"/>
      </left>
      <right/>
      <top style="dashed">
        <color indexed="64"/>
      </top>
      <bottom/>
      <diagonal/>
    </border>
    <border>
      <left/>
      <right/>
      <top style="medium">
        <color indexed="64"/>
      </top>
      <bottom style="dashed">
        <color indexed="64"/>
      </bottom>
      <diagonal/>
    </border>
    <border>
      <left/>
      <right style="medium">
        <color indexed="64"/>
      </right>
      <top/>
      <bottom style="dashed">
        <color indexed="64"/>
      </bottom>
      <diagonal/>
    </border>
    <border>
      <left/>
      <right style="medium">
        <color indexed="64"/>
      </right>
      <top style="dashed">
        <color indexed="64"/>
      </top>
      <bottom style="dashed">
        <color indexed="64"/>
      </bottom>
      <diagonal/>
    </border>
    <border>
      <left/>
      <right style="medium">
        <color indexed="64"/>
      </right>
      <top style="dashed">
        <color indexed="64"/>
      </top>
      <bottom/>
      <diagonal/>
    </border>
    <border>
      <left/>
      <right style="medium">
        <color indexed="64"/>
      </right>
      <top style="dashed">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style="dashed">
        <color indexed="64"/>
      </bottom>
      <diagonal/>
    </border>
    <border>
      <left style="medium">
        <color indexed="64"/>
      </left>
      <right style="medium">
        <color indexed="64"/>
      </right>
      <top style="dashed">
        <color indexed="64"/>
      </top>
      <bottom style="dashed">
        <color indexed="64"/>
      </bottom>
      <diagonal/>
    </border>
    <border>
      <left style="medium">
        <color indexed="64"/>
      </left>
      <right style="medium">
        <color indexed="64"/>
      </right>
      <top style="dashed">
        <color indexed="64"/>
      </top>
      <bottom/>
      <diagonal/>
    </border>
    <border>
      <left style="medium">
        <color indexed="64"/>
      </left>
      <right style="medium">
        <color indexed="64"/>
      </right>
      <top style="dashed">
        <color indexed="64"/>
      </top>
      <bottom style="medium">
        <color indexed="64"/>
      </bottom>
      <diagonal/>
    </border>
    <border>
      <left style="thin">
        <color indexed="64"/>
      </left>
      <right/>
      <top style="thin">
        <color indexed="64"/>
      </top>
      <bottom style="thin">
        <color indexed="64"/>
      </bottom>
      <diagonal/>
    </border>
    <border>
      <left/>
      <right style="thin">
        <color indexed="64"/>
      </right>
      <top style="dashed">
        <color indexed="64"/>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thin">
        <color indexed="64"/>
      </right>
      <top style="dashed">
        <color indexed="64"/>
      </top>
      <bottom style="dashed">
        <color indexed="64"/>
      </bottom>
      <diagonal/>
    </border>
    <border>
      <left style="medium">
        <color indexed="64"/>
      </left>
      <right style="dashed">
        <color indexed="64"/>
      </right>
      <top/>
      <bottom/>
      <diagonal/>
    </border>
    <border>
      <left/>
      <right style="thin">
        <color indexed="64"/>
      </right>
      <top/>
      <bottom/>
      <diagonal/>
    </border>
    <border>
      <left style="medium">
        <color indexed="64"/>
      </left>
      <right style="dashed">
        <color indexed="64"/>
      </right>
      <top/>
      <bottom style="dashed">
        <color indexed="64"/>
      </bottom>
      <diagonal/>
    </border>
    <border>
      <left/>
      <right style="thin">
        <color indexed="64"/>
      </right>
      <top/>
      <bottom style="dashed">
        <color indexed="64"/>
      </bottom>
      <diagonal/>
    </border>
    <border>
      <left style="medium">
        <color indexed="64"/>
      </left>
      <right style="dashed">
        <color indexed="64"/>
      </right>
      <top style="dashed">
        <color indexed="64"/>
      </top>
      <bottom/>
      <diagonal/>
    </border>
    <border>
      <left/>
      <right style="thin">
        <color indexed="64"/>
      </right>
      <top style="dashed">
        <color indexed="64"/>
      </top>
      <bottom/>
      <diagonal/>
    </border>
    <border>
      <left style="medium">
        <color indexed="64"/>
      </left>
      <right style="dashed">
        <color indexed="64"/>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style="dashed">
        <color indexed="64"/>
      </right>
      <top style="dashed">
        <color indexed="64"/>
      </top>
      <bottom style="dashed">
        <color indexed="64"/>
      </bottom>
      <diagonal/>
    </border>
    <border>
      <left style="thin">
        <color indexed="64"/>
      </left>
      <right style="dashed">
        <color indexed="64"/>
      </right>
      <top/>
      <bottom/>
      <diagonal/>
    </border>
    <border>
      <left style="dashed">
        <color indexed="64"/>
      </left>
      <right style="thin">
        <color indexed="64"/>
      </right>
      <top/>
      <bottom/>
      <diagonal/>
    </border>
    <border>
      <left style="thin">
        <color indexed="64"/>
      </left>
      <right style="dashed">
        <color indexed="64"/>
      </right>
      <top/>
      <bottom style="dashed">
        <color indexed="64"/>
      </bottom>
      <diagonal/>
    </border>
    <border>
      <left style="dashed">
        <color indexed="64"/>
      </left>
      <right style="thin">
        <color indexed="64"/>
      </right>
      <top/>
      <bottom style="dashed">
        <color indexed="64"/>
      </bottom>
      <diagonal/>
    </border>
    <border>
      <left style="thin">
        <color indexed="64"/>
      </left>
      <right style="dashed">
        <color indexed="64"/>
      </right>
      <top style="dashed">
        <color indexed="64"/>
      </top>
      <bottom/>
      <diagonal/>
    </border>
    <border>
      <left style="dashed">
        <color indexed="64"/>
      </left>
      <right style="thin">
        <color indexed="64"/>
      </right>
      <top style="dashed">
        <color indexed="64"/>
      </top>
      <bottom/>
      <diagonal/>
    </border>
    <border>
      <left style="dashed">
        <color indexed="64"/>
      </left>
      <right style="thin">
        <color indexed="64"/>
      </right>
      <top style="dashed">
        <color indexed="64"/>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style="thin">
        <color auto="1"/>
      </right>
      <top style="thin">
        <color auto="1"/>
      </top>
      <bottom/>
      <diagonal/>
    </border>
    <border>
      <left/>
      <right/>
      <top style="thin">
        <color auto="1"/>
      </top>
      <bottom style="thin">
        <color auto="1"/>
      </bottom>
      <diagonal/>
    </border>
    <border>
      <left/>
      <right/>
      <top/>
      <bottom style="medium">
        <color indexed="64"/>
      </bottom>
      <diagonal/>
    </border>
    <border>
      <left/>
      <right/>
      <top/>
      <bottom style="dashed">
        <color indexed="64"/>
      </bottom>
      <diagonal/>
    </border>
    <border>
      <left/>
      <right/>
      <top style="dashed">
        <color indexed="64"/>
      </top>
      <bottom/>
      <diagonal/>
    </border>
    <border>
      <left/>
      <right/>
      <top style="dashed">
        <color indexed="64"/>
      </top>
      <bottom style="medium">
        <color indexed="64"/>
      </bottom>
      <diagonal/>
    </border>
    <border>
      <left/>
      <right style="thin">
        <color indexed="64"/>
      </right>
      <top/>
      <bottom style="medium">
        <color indexed="64"/>
      </bottom>
      <diagonal/>
    </border>
    <border>
      <left style="thin">
        <color indexed="64"/>
      </left>
      <right/>
      <top style="dashed">
        <color indexed="64"/>
      </top>
      <bottom/>
      <diagonal/>
    </border>
    <border>
      <left style="thin">
        <color indexed="64"/>
      </left>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5">
    <xf numFmtId="0" fontId="0" fillId="0" borderId="0"/>
    <xf numFmtId="165" fontId="1" fillId="0" borderId="0"/>
    <xf numFmtId="0" fontId="4" fillId="0" borderId="0"/>
    <xf numFmtId="164" fontId="8" fillId="0" borderId="0" applyFont="0" applyFill="0" applyBorder="0" applyAlignment="0" applyProtection="0"/>
    <xf numFmtId="9" fontId="8" fillId="0" borderId="0" applyFont="0" applyFill="0" applyBorder="0" applyAlignment="0" applyProtection="0"/>
  </cellStyleXfs>
  <cellXfs count="180">
    <xf numFmtId="0" fontId="0" fillId="0" borderId="0" xfId="0"/>
    <xf numFmtId="0" fontId="4" fillId="0" borderId="0" xfId="2" applyAlignment="1">
      <alignment vertical="top"/>
    </xf>
    <xf numFmtId="0" fontId="4" fillId="0" borderId="0" xfId="2" applyAlignment="1">
      <alignment vertical="top" wrapText="1"/>
    </xf>
    <xf numFmtId="0" fontId="6" fillId="0" borderId="0" xfId="0" applyFont="1"/>
    <xf numFmtId="0" fontId="6" fillId="0" borderId="0" xfId="0" applyFont="1" applyAlignment="1">
      <alignment wrapText="1"/>
    </xf>
    <xf numFmtId="0" fontId="9" fillId="0" borderId="0" xfId="0" applyFont="1"/>
    <xf numFmtId="0" fontId="11" fillId="0" borderId="0" xfId="0" applyFont="1"/>
    <xf numFmtId="0" fontId="9" fillId="0" borderId="60" xfId="0" applyFont="1" applyBorder="1" applyAlignment="1">
      <alignment horizontal="center"/>
    </xf>
    <xf numFmtId="0" fontId="9" fillId="0" borderId="61" xfId="0" applyFont="1" applyBorder="1" applyAlignment="1">
      <alignment horizontal="center"/>
    </xf>
    <xf numFmtId="0" fontId="9" fillId="0" borderId="62" xfId="0" applyFont="1" applyBorder="1" applyAlignment="1">
      <alignment horizontal="center"/>
    </xf>
    <xf numFmtId="1" fontId="11" fillId="3" borderId="62" xfId="0" applyNumberFormat="1" applyFont="1" applyFill="1" applyBorder="1" applyAlignment="1">
      <alignment horizontal="center"/>
    </xf>
    <xf numFmtId="0" fontId="11" fillId="3" borderId="62" xfId="0" applyFont="1" applyFill="1" applyBorder="1"/>
    <xf numFmtId="0" fontId="11" fillId="3" borderId="57" xfId="0" applyFont="1" applyFill="1" applyBorder="1"/>
    <xf numFmtId="1" fontId="11" fillId="3" borderId="57" xfId="0" applyNumberFormat="1" applyFont="1" applyFill="1" applyBorder="1" applyAlignment="1">
      <alignment horizontal="center"/>
    </xf>
    <xf numFmtId="1" fontId="11" fillId="3" borderId="59" xfId="0" applyNumberFormat="1" applyFont="1" applyFill="1" applyBorder="1" applyAlignment="1">
      <alignment horizontal="center"/>
    </xf>
    <xf numFmtId="0" fontId="11" fillId="3" borderId="62" xfId="0" applyFont="1" applyFill="1" applyBorder="1" applyAlignment="1">
      <alignment horizontal="center"/>
    </xf>
    <xf numFmtId="0" fontId="0" fillId="3" borderId="62" xfId="0" applyFill="1" applyBorder="1"/>
    <xf numFmtId="0" fontId="0" fillId="3" borderId="62" xfId="0" applyFill="1" applyBorder="1" applyAlignment="1">
      <alignment horizontal="center"/>
    </xf>
    <xf numFmtId="1" fontId="0" fillId="3" borderId="62" xfId="0" applyNumberFormat="1" applyFill="1" applyBorder="1" applyAlignment="1">
      <alignment horizontal="center"/>
    </xf>
    <xf numFmtId="0" fontId="12" fillId="0" borderId="0" xfId="0" applyFont="1"/>
    <xf numFmtId="0" fontId="13" fillId="0" borderId="0" xfId="0" applyFont="1"/>
    <xf numFmtId="0" fontId="14" fillId="0" borderId="0" xfId="0" applyFont="1"/>
    <xf numFmtId="0" fontId="15" fillId="0" borderId="0" xfId="0" applyFont="1"/>
    <xf numFmtId="165" fontId="16" fillId="0" borderId="0" xfId="1" applyFont="1" applyAlignment="1">
      <alignment vertical="top"/>
    </xf>
    <xf numFmtId="165" fontId="17" fillId="0" borderId="0" xfId="1" applyFont="1" applyAlignment="1">
      <alignment horizontal="left"/>
    </xf>
    <xf numFmtId="0" fontId="14" fillId="0" borderId="0" xfId="0" applyFont="1" applyAlignment="1">
      <alignment vertical="center"/>
    </xf>
    <xf numFmtId="165" fontId="16" fillId="0" borderId="0" xfId="1" applyFont="1"/>
    <xf numFmtId="165" fontId="18" fillId="0" borderId="0" xfId="1" applyFont="1"/>
    <xf numFmtId="0" fontId="12" fillId="0" borderId="0" xfId="0" applyFont="1" applyAlignment="1">
      <alignment vertical="center"/>
    </xf>
    <xf numFmtId="165" fontId="17" fillId="0" borderId="0" xfId="1" applyFont="1"/>
    <xf numFmtId="165" fontId="16" fillId="0" borderId="0" xfId="1" applyFont="1" applyAlignment="1">
      <alignment wrapText="1"/>
    </xf>
    <xf numFmtId="0" fontId="12" fillId="0" borderId="0" xfId="0" applyFont="1" applyAlignment="1">
      <alignment wrapText="1"/>
    </xf>
    <xf numFmtId="165" fontId="16" fillId="2" borderId="1" xfId="1" applyFont="1" applyFill="1" applyBorder="1" applyAlignment="1">
      <alignment vertical="top"/>
    </xf>
    <xf numFmtId="0" fontId="20" fillId="2" borderId="0" xfId="0" applyFont="1" applyFill="1"/>
    <xf numFmtId="165" fontId="17" fillId="2" borderId="4" xfId="1" applyFont="1" applyFill="1" applyBorder="1" applyAlignment="1">
      <alignment wrapText="1"/>
    </xf>
    <xf numFmtId="165" fontId="16" fillId="2" borderId="28" xfId="1" applyFont="1" applyFill="1" applyBorder="1"/>
    <xf numFmtId="165" fontId="16" fillId="2" borderId="29" xfId="1" applyFont="1" applyFill="1" applyBorder="1"/>
    <xf numFmtId="165" fontId="16" fillId="5" borderId="18" xfId="1" applyFont="1" applyFill="1" applyBorder="1"/>
    <xf numFmtId="165" fontId="17" fillId="2" borderId="1" xfId="1" applyFont="1" applyFill="1" applyBorder="1" applyAlignment="1">
      <alignment vertical="top"/>
    </xf>
    <xf numFmtId="165" fontId="16" fillId="2" borderId="0" xfId="1" applyFont="1" applyFill="1" applyAlignment="1">
      <alignment vertical="top"/>
    </xf>
    <xf numFmtId="166" fontId="16" fillId="2" borderId="4" xfId="1" applyNumberFormat="1" applyFont="1" applyFill="1" applyBorder="1" applyAlignment="1">
      <alignment wrapText="1"/>
    </xf>
    <xf numFmtId="167" fontId="19" fillId="2" borderId="0" xfId="3" applyNumberFormat="1" applyFont="1" applyFill="1"/>
    <xf numFmtId="165" fontId="16" fillId="2" borderId="25" xfId="1" applyFont="1" applyFill="1" applyBorder="1"/>
    <xf numFmtId="165" fontId="16" fillId="2" borderId="34" xfId="1" applyFont="1" applyFill="1" applyBorder="1"/>
    <xf numFmtId="165" fontId="16" fillId="5" borderId="13" xfId="1" applyFont="1" applyFill="1" applyBorder="1"/>
    <xf numFmtId="165" fontId="16" fillId="2" borderId="6" xfId="1" applyFont="1" applyFill="1" applyBorder="1" applyAlignment="1">
      <alignment vertical="top"/>
    </xf>
    <xf numFmtId="165" fontId="16" fillId="2" borderId="48" xfId="1" applyFont="1" applyFill="1" applyBorder="1" applyAlignment="1">
      <alignment vertical="top"/>
    </xf>
    <xf numFmtId="166" fontId="16" fillId="2" borderId="9" xfId="1" applyNumberFormat="1" applyFont="1" applyFill="1" applyBorder="1"/>
    <xf numFmtId="165" fontId="16" fillId="2" borderId="26" xfId="1" applyFont="1" applyFill="1" applyBorder="1"/>
    <xf numFmtId="165" fontId="16" fillId="2" borderId="27" xfId="1" applyFont="1" applyFill="1" applyBorder="1"/>
    <xf numFmtId="165" fontId="16" fillId="2" borderId="35" xfId="1" applyFont="1" applyFill="1" applyBorder="1"/>
    <xf numFmtId="165" fontId="16" fillId="2" borderId="36" xfId="1" applyFont="1" applyFill="1" applyBorder="1"/>
    <xf numFmtId="37" fontId="16" fillId="5" borderId="16" xfId="1" applyNumberFormat="1" applyFont="1" applyFill="1" applyBorder="1"/>
    <xf numFmtId="165" fontId="16" fillId="2" borderId="2" xfId="1" applyFont="1" applyFill="1" applyBorder="1" applyAlignment="1">
      <alignment vertical="top"/>
    </xf>
    <xf numFmtId="165" fontId="16" fillId="2" borderId="3" xfId="1" applyFont="1" applyFill="1" applyBorder="1" applyAlignment="1">
      <alignment vertical="top"/>
    </xf>
    <xf numFmtId="165" fontId="16" fillId="2" borderId="10" xfId="1" applyFont="1" applyFill="1" applyBorder="1"/>
    <xf numFmtId="37" fontId="16" fillId="5" borderId="22" xfId="1" applyNumberFormat="1" applyFont="1" applyFill="1" applyBorder="1"/>
    <xf numFmtId="37" fontId="17" fillId="5" borderId="17" xfId="1" applyNumberFormat="1" applyFont="1" applyFill="1" applyBorder="1"/>
    <xf numFmtId="165" fontId="16" fillId="2" borderId="7" xfId="1" applyFont="1" applyFill="1" applyBorder="1" applyAlignment="1">
      <alignment vertical="top"/>
    </xf>
    <xf numFmtId="0" fontId="14" fillId="2" borderId="0" xfId="0" applyFont="1" applyFill="1"/>
    <xf numFmtId="165" fontId="17" fillId="2" borderId="11" xfId="1" applyFont="1" applyFill="1" applyBorder="1" applyAlignment="1">
      <alignment wrapText="1"/>
    </xf>
    <xf numFmtId="165" fontId="16" fillId="2" borderId="38" xfId="1" applyFont="1" applyFill="1" applyBorder="1"/>
    <xf numFmtId="0" fontId="19" fillId="2" borderId="0" xfId="0" applyFont="1" applyFill="1"/>
    <xf numFmtId="37" fontId="16" fillId="5" borderId="17" xfId="1" applyNumberFormat="1" applyFont="1" applyFill="1" applyBorder="1"/>
    <xf numFmtId="165" fontId="16" fillId="2" borderId="24" xfId="1" applyFont="1" applyFill="1" applyBorder="1"/>
    <xf numFmtId="165" fontId="16" fillId="2" borderId="33" xfId="1" applyFont="1" applyFill="1" applyBorder="1"/>
    <xf numFmtId="165" fontId="16" fillId="2" borderId="37" xfId="1" applyFont="1" applyFill="1" applyBorder="1"/>
    <xf numFmtId="37" fontId="16" fillId="5" borderId="21" xfId="1" applyNumberFormat="1" applyFont="1" applyFill="1" applyBorder="1"/>
    <xf numFmtId="37" fontId="16" fillId="5" borderId="32" xfId="1" applyNumberFormat="1" applyFont="1" applyFill="1" applyBorder="1"/>
    <xf numFmtId="37" fontId="16" fillId="5" borderId="23" xfId="1" applyNumberFormat="1" applyFont="1" applyFill="1" applyBorder="1"/>
    <xf numFmtId="37" fontId="16" fillId="2" borderId="22" xfId="1" applyNumberFormat="1" applyFont="1" applyFill="1" applyBorder="1"/>
    <xf numFmtId="37" fontId="16" fillId="2" borderId="24" xfId="1" applyNumberFormat="1" applyFont="1" applyFill="1" applyBorder="1"/>
    <xf numFmtId="37" fontId="16" fillId="2" borderId="25" xfId="1" applyNumberFormat="1" applyFont="1" applyFill="1" applyBorder="1"/>
    <xf numFmtId="37" fontId="16" fillId="2" borderId="33" xfId="1" applyNumberFormat="1" applyFont="1" applyFill="1" applyBorder="1"/>
    <xf numFmtId="37" fontId="16" fillId="2" borderId="34" xfId="1" applyNumberFormat="1" applyFont="1" applyFill="1" applyBorder="1"/>
    <xf numFmtId="165" fontId="16" fillId="2" borderId="4" xfId="1" applyFont="1" applyFill="1" applyBorder="1"/>
    <xf numFmtId="165" fontId="16" fillId="2" borderId="22" xfId="1" applyFont="1" applyFill="1" applyBorder="1"/>
    <xf numFmtId="165" fontId="16" fillId="2" borderId="21" xfId="1" applyFont="1" applyFill="1" applyBorder="1"/>
    <xf numFmtId="165" fontId="16" fillId="2" borderId="32" xfId="1" applyFont="1" applyFill="1" applyBorder="1"/>
    <xf numFmtId="165" fontId="16" fillId="2" borderId="23" xfId="1" applyFont="1" applyFill="1" applyBorder="1"/>
    <xf numFmtId="165" fontId="17" fillId="2" borderId="17" xfId="1" applyFont="1" applyFill="1" applyBorder="1"/>
    <xf numFmtId="37" fontId="16" fillId="5" borderId="30" xfId="1" applyNumberFormat="1" applyFont="1" applyFill="1" applyBorder="1"/>
    <xf numFmtId="9" fontId="16" fillId="5" borderId="31" xfId="4" applyFont="1" applyFill="1" applyBorder="1"/>
    <xf numFmtId="9" fontId="16" fillId="5" borderId="39" xfId="4" applyFont="1" applyFill="1" applyBorder="1"/>
    <xf numFmtId="37" fontId="17" fillId="5" borderId="19" xfId="1" applyNumberFormat="1" applyFont="1" applyFill="1" applyBorder="1"/>
    <xf numFmtId="0" fontId="14" fillId="0" borderId="0" xfId="0" applyFont="1" applyAlignment="1">
      <alignment vertical="top" wrapText="1"/>
    </xf>
    <xf numFmtId="0" fontId="13" fillId="0" borderId="40" xfId="0" applyFont="1" applyBorder="1" applyAlignment="1">
      <alignment vertical="top" wrapText="1"/>
    </xf>
    <xf numFmtId="0" fontId="18" fillId="2" borderId="42" xfId="0" applyFont="1" applyFill="1" applyBorder="1" applyAlignment="1">
      <alignment vertical="top" wrapText="1"/>
    </xf>
    <xf numFmtId="0" fontId="18" fillId="2" borderId="45" xfId="0" applyFont="1" applyFill="1" applyBorder="1" applyAlignment="1">
      <alignment vertical="top" wrapText="1"/>
    </xf>
    <xf numFmtId="0" fontId="18" fillId="2" borderId="44" xfId="0" applyFont="1" applyFill="1" applyBorder="1" applyAlignment="1">
      <alignment vertical="top" wrapText="1"/>
    </xf>
    <xf numFmtId="0" fontId="0" fillId="0" borderId="0" xfId="0" applyAlignment="1">
      <alignment vertical="center" wrapText="1"/>
    </xf>
    <xf numFmtId="167" fontId="0" fillId="0" borderId="0" xfId="3" applyNumberFormat="1" applyFont="1"/>
    <xf numFmtId="0" fontId="10" fillId="0" borderId="54" xfId="0" applyFont="1" applyBorder="1" applyAlignment="1">
      <alignment horizontal="center" vertical="center" wrapText="1"/>
    </xf>
    <xf numFmtId="0" fontId="10" fillId="0" borderId="60" xfId="0" applyFont="1" applyBorder="1" applyAlignment="1">
      <alignment horizontal="center" vertical="center" wrapText="1"/>
    </xf>
    <xf numFmtId="0" fontId="10" fillId="0" borderId="55" xfId="0" applyFont="1" applyBorder="1" applyAlignment="1">
      <alignment horizontal="center" vertical="center"/>
    </xf>
    <xf numFmtId="0" fontId="10" fillId="0" borderId="60" xfId="0" applyFont="1" applyBorder="1" applyAlignment="1">
      <alignment horizontal="center" vertical="center"/>
    </xf>
    <xf numFmtId="0" fontId="9" fillId="0" borderId="20" xfId="0" applyFont="1" applyBorder="1" applyAlignment="1">
      <alignment horizontal="center"/>
    </xf>
    <xf numFmtId="0" fontId="0" fillId="0" borderId="43" xfId="0" applyBorder="1"/>
    <xf numFmtId="0" fontId="10" fillId="0" borderId="43" xfId="0" applyFont="1" applyBorder="1" applyAlignment="1">
      <alignment horizontal="center" vertical="center" wrapText="1"/>
    </xf>
    <xf numFmtId="0" fontId="0" fillId="2" borderId="43" xfId="0" applyFill="1" applyBorder="1"/>
    <xf numFmtId="0" fontId="0" fillId="0" borderId="43" xfId="0" applyBorder="1" applyAlignment="1">
      <alignment horizontal="center"/>
    </xf>
    <xf numFmtId="0" fontId="0" fillId="0" borderId="43" xfId="0" applyBorder="1" applyAlignment="1">
      <alignment vertical="center" wrapText="1"/>
    </xf>
    <xf numFmtId="0" fontId="0" fillId="2" borderId="43" xfId="0" applyFill="1" applyBorder="1" applyAlignment="1">
      <alignment vertical="center" wrapText="1"/>
    </xf>
    <xf numFmtId="1" fontId="11" fillId="0" borderId="43" xfId="0" applyNumberFormat="1" applyFont="1" applyBorder="1" applyAlignment="1">
      <alignment horizontal="center"/>
    </xf>
    <xf numFmtId="0" fontId="11" fillId="0" borderId="43" xfId="0" applyFont="1" applyBorder="1" applyAlignment="1">
      <alignment vertical="center" wrapText="1"/>
    </xf>
    <xf numFmtId="0" fontId="11" fillId="0" borderId="43" xfId="0" applyFont="1" applyBorder="1" applyAlignment="1">
      <alignment horizontal="center"/>
    </xf>
    <xf numFmtId="0" fontId="11" fillId="0" borderId="43" xfId="0" applyFont="1" applyBorder="1"/>
    <xf numFmtId="0" fontId="11" fillId="0" borderId="43" xfId="0" applyFont="1" applyBorder="1" applyAlignment="1">
      <alignment vertical="center"/>
    </xf>
    <xf numFmtId="0" fontId="11" fillId="2" borderId="43" xfId="0" applyFont="1" applyFill="1" applyBorder="1"/>
    <xf numFmtId="0" fontId="11" fillId="2" borderId="43" xfId="0" applyFont="1" applyFill="1" applyBorder="1" applyAlignment="1">
      <alignment vertical="center" wrapText="1"/>
    </xf>
    <xf numFmtId="1" fontId="0" fillId="0" borderId="43" xfId="0" applyNumberFormat="1" applyBorder="1"/>
    <xf numFmtId="1" fontId="0" fillId="0" borderId="43" xfId="0" applyNumberFormat="1" applyBorder="1" applyAlignment="1">
      <alignment horizontal="center"/>
    </xf>
    <xf numFmtId="0" fontId="11" fillId="3" borderId="43" xfId="0" applyFont="1" applyFill="1" applyBorder="1"/>
    <xf numFmtId="0" fontId="0" fillId="3" borderId="43" xfId="0" applyFill="1" applyBorder="1" applyAlignment="1">
      <alignment horizontal="center"/>
    </xf>
    <xf numFmtId="1" fontId="0" fillId="3" borderId="43" xfId="0" applyNumberFormat="1" applyFill="1" applyBorder="1" applyAlignment="1">
      <alignment horizontal="center"/>
    </xf>
    <xf numFmtId="1" fontId="9" fillId="4" borderId="62" xfId="0" applyNumberFormat="1" applyFont="1" applyFill="1" applyBorder="1" applyAlignment="1">
      <alignment horizontal="center"/>
    </xf>
    <xf numFmtId="1" fontId="9" fillId="4" borderId="62" xfId="0" applyNumberFormat="1" applyFont="1" applyFill="1" applyBorder="1"/>
    <xf numFmtId="0" fontId="0" fillId="3" borderId="43" xfId="0" applyFill="1" applyBorder="1"/>
    <xf numFmtId="0" fontId="9" fillId="0" borderId="43" xfId="0" applyFont="1" applyBorder="1"/>
    <xf numFmtId="0" fontId="18" fillId="0" borderId="43" xfId="0" applyFont="1" applyBorder="1" applyAlignment="1">
      <alignment horizontal="left" vertical="top" wrapText="1"/>
    </xf>
    <xf numFmtId="0" fontId="12" fillId="0" borderId="43" xfId="0" applyFont="1" applyBorder="1" applyAlignment="1">
      <alignment horizontal="left" vertical="top" wrapText="1"/>
    </xf>
    <xf numFmtId="0" fontId="18" fillId="0" borderId="20" xfId="0" applyFont="1" applyBorder="1" applyAlignment="1">
      <alignment horizontal="left" vertical="top" wrapText="1"/>
    </xf>
    <xf numFmtId="0" fontId="18" fillId="0" borderId="46" xfId="0" applyFont="1" applyBorder="1" applyAlignment="1">
      <alignment horizontal="left" vertical="top" wrapText="1"/>
    </xf>
    <xf numFmtId="0" fontId="18" fillId="0" borderId="63" xfId="0" applyFont="1" applyBorder="1" applyAlignment="1">
      <alignment horizontal="left" vertical="top" wrapText="1"/>
    </xf>
    <xf numFmtId="0" fontId="13" fillId="2" borderId="49" xfId="2" applyFont="1" applyFill="1" applyBorder="1" applyAlignment="1">
      <alignment horizontal="center" vertical="center" wrapText="1"/>
    </xf>
    <xf numFmtId="0" fontId="13" fillId="2" borderId="29" xfId="2" applyFont="1" applyFill="1" applyBorder="1" applyAlignment="1">
      <alignment horizontal="center" vertical="center" wrapText="1"/>
    </xf>
    <xf numFmtId="0" fontId="19" fillId="2" borderId="47" xfId="0" applyFont="1" applyFill="1" applyBorder="1" applyAlignment="1">
      <alignment horizontal="center" wrapText="1"/>
    </xf>
    <xf numFmtId="0" fontId="19" fillId="2" borderId="51" xfId="0" applyFont="1" applyFill="1" applyBorder="1" applyAlignment="1">
      <alignment horizontal="center" wrapText="1"/>
    </xf>
    <xf numFmtId="0" fontId="13" fillId="2" borderId="52" xfId="2" applyFont="1" applyFill="1" applyBorder="1" applyAlignment="1">
      <alignment horizontal="center" vertical="center" wrapText="1"/>
    </xf>
    <xf numFmtId="0" fontId="19" fillId="2" borderId="53" xfId="0" applyFont="1" applyFill="1" applyBorder="1" applyAlignment="1">
      <alignment horizontal="center" wrapText="1"/>
    </xf>
    <xf numFmtId="165" fontId="16" fillId="0" borderId="0" xfId="1" applyFont="1" applyAlignment="1">
      <alignment horizontal="right"/>
    </xf>
    <xf numFmtId="0" fontId="18" fillId="0" borderId="64" xfId="0" applyFont="1" applyBorder="1" applyAlignment="1">
      <alignment horizontal="left" vertical="top" wrapText="1"/>
    </xf>
    <xf numFmtId="0" fontId="18" fillId="0" borderId="65" xfId="0" applyFont="1" applyBorder="1" applyAlignment="1">
      <alignment horizontal="left" vertical="top" wrapText="1"/>
    </xf>
    <xf numFmtId="0" fontId="18" fillId="0" borderId="66" xfId="0" applyFont="1" applyBorder="1" applyAlignment="1">
      <alignment horizontal="left" vertical="top" wrapText="1"/>
    </xf>
    <xf numFmtId="165" fontId="17" fillId="5" borderId="5" xfId="1" applyFont="1" applyFill="1" applyBorder="1" applyAlignment="1">
      <alignment horizontal="center" vertical="top"/>
    </xf>
    <xf numFmtId="165" fontId="17" fillId="5" borderId="50" xfId="1" applyFont="1" applyFill="1" applyBorder="1" applyAlignment="1">
      <alignment horizontal="center" vertical="top"/>
    </xf>
    <xf numFmtId="165" fontId="17" fillId="5" borderId="12" xfId="1" applyFont="1" applyFill="1" applyBorder="1" applyAlignment="1">
      <alignment horizontal="center" vertical="top"/>
    </xf>
    <xf numFmtId="165" fontId="17" fillId="2" borderId="54" xfId="1" applyFont="1" applyFill="1" applyBorder="1" applyAlignment="1">
      <alignment horizontal="center" textRotation="90"/>
    </xf>
    <xf numFmtId="165" fontId="17" fillId="2" borderId="56" xfId="1" applyFont="1" applyFill="1" applyBorder="1" applyAlignment="1">
      <alignment horizontal="center" textRotation="90"/>
    </xf>
    <xf numFmtId="165" fontId="17" fillId="2" borderId="57" xfId="1" applyFont="1" applyFill="1" applyBorder="1" applyAlignment="1">
      <alignment horizontal="center" textRotation="90"/>
    </xf>
    <xf numFmtId="165" fontId="17" fillId="2" borderId="55" xfId="1" applyFont="1" applyFill="1" applyBorder="1" applyAlignment="1">
      <alignment horizontal="center"/>
    </xf>
    <xf numFmtId="165" fontId="17" fillId="2" borderId="25" xfId="1" applyFont="1" applyFill="1" applyBorder="1" applyAlignment="1">
      <alignment horizontal="center"/>
    </xf>
    <xf numFmtId="165" fontId="17" fillId="2" borderId="59" xfId="1" applyFont="1" applyFill="1" applyBorder="1" applyAlignment="1">
      <alignment horizontal="center"/>
    </xf>
    <xf numFmtId="165" fontId="13" fillId="2" borderId="8" xfId="1" applyFont="1" applyFill="1" applyBorder="1" applyAlignment="1">
      <alignment horizontal="center"/>
    </xf>
    <xf numFmtId="0" fontId="13" fillId="2" borderId="54" xfId="2" applyFont="1" applyFill="1" applyBorder="1" applyAlignment="1">
      <alignment horizontal="center" vertical="center" wrapText="1"/>
    </xf>
    <xf numFmtId="0" fontId="13" fillId="2" borderId="55" xfId="2" applyFont="1" applyFill="1" applyBorder="1" applyAlignment="1">
      <alignment horizontal="center" vertical="center" wrapText="1"/>
    </xf>
    <xf numFmtId="0" fontId="14" fillId="2" borderId="49" xfId="0" applyFont="1" applyFill="1" applyBorder="1" applyAlignment="1">
      <alignment horizontal="center" vertical="top" wrapText="1"/>
    </xf>
    <xf numFmtId="0" fontId="14" fillId="2" borderId="11" xfId="0" applyFont="1" applyFill="1" applyBorder="1" applyAlignment="1">
      <alignment horizontal="center" vertical="top" wrapText="1"/>
    </xf>
    <xf numFmtId="0" fontId="14" fillId="2" borderId="0" xfId="0" applyFont="1" applyFill="1" applyAlignment="1">
      <alignment horizontal="center" vertical="top" wrapText="1"/>
    </xf>
    <xf numFmtId="0" fontId="14" fillId="2" borderId="4" xfId="0" applyFont="1" applyFill="1" applyBorder="1" applyAlignment="1">
      <alignment horizontal="center" vertical="top" wrapText="1"/>
    </xf>
    <xf numFmtId="165" fontId="17" fillId="5" borderId="14" xfId="1" applyFont="1" applyFill="1" applyBorder="1" applyAlignment="1">
      <alignment horizontal="center" vertical="center" wrapText="1"/>
    </xf>
    <xf numFmtId="165" fontId="17" fillId="5" borderId="13" xfId="1" applyFont="1" applyFill="1" applyBorder="1" applyAlignment="1">
      <alignment horizontal="center" vertical="center" wrapText="1"/>
    </xf>
    <xf numFmtId="165" fontId="17" fillId="5" borderId="15" xfId="1" applyFont="1" applyFill="1" applyBorder="1" applyAlignment="1">
      <alignment horizontal="center" vertical="center" wrapText="1"/>
    </xf>
    <xf numFmtId="0" fontId="13" fillId="0" borderId="41" xfId="0" applyFont="1" applyBorder="1" applyAlignment="1">
      <alignment horizontal="left" vertical="top" wrapText="1"/>
    </xf>
    <xf numFmtId="165" fontId="16" fillId="0" borderId="0" xfId="1" applyFont="1" applyAlignment="1">
      <alignment horizontal="center"/>
    </xf>
    <xf numFmtId="0" fontId="14" fillId="0" borderId="0" xfId="0" applyFont="1" applyAlignment="1">
      <alignment horizontal="center" vertical="center" wrapText="1"/>
    </xf>
    <xf numFmtId="165" fontId="3" fillId="0" borderId="20" xfId="1" applyFont="1" applyBorder="1" applyAlignment="1">
      <alignment horizontal="center" vertical="top"/>
    </xf>
    <xf numFmtId="165" fontId="3" fillId="0" borderId="46" xfId="1" applyFont="1" applyBorder="1" applyAlignment="1">
      <alignment horizontal="center" vertical="top"/>
    </xf>
    <xf numFmtId="165" fontId="3" fillId="0" borderId="63" xfId="1" applyFont="1" applyBorder="1" applyAlignment="1">
      <alignment horizontal="center" vertical="top"/>
    </xf>
    <xf numFmtId="0" fontId="2" fillId="0" borderId="20" xfId="0" applyFont="1" applyBorder="1" applyAlignment="1">
      <alignment horizontal="center"/>
    </xf>
    <xf numFmtId="0" fontId="2" fillId="0" borderId="46" xfId="0" applyFont="1" applyBorder="1" applyAlignment="1">
      <alignment horizontal="center"/>
    </xf>
    <xf numFmtId="0" fontId="2" fillId="0" borderId="63" xfId="0" applyFont="1" applyBorder="1" applyAlignment="1">
      <alignment horizontal="center"/>
    </xf>
    <xf numFmtId="0" fontId="9" fillId="4" borderId="20" xfId="0" applyFont="1" applyFill="1" applyBorder="1" applyAlignment="1">
      <alignment horizontal="center"/>
    </xf>
    <xf numFmtId="0" fontId="9" fillId="4" borderId="59" xfId="0" applyFont="1" applyFill="1" applyBorder="1" applyAlignment="1">
      <alignment horizontal="center"/>
    </xf>
    <xf numFmtId="0" fontId="10" fillId="0" borderId="61" xfId="0" applyFont="1" applyBorder="1" applyAlignment="1">
      <alignment horizontal="center" vertical="center" wrapText="1"/>
    </xf>
    <xf numFmtId="0" fontId="0" fillId="0" borderId="61" xfId="0" applyBorder="1" applyAlignment="1">
      <alignment horizontal="center" vertical="center" wrapText="1"/>
    </xf>
    <xf numFmtId="0" fontId="0" fillId="0" borderId="62" xfId="0" applyBorder="1" applyAlignment="1">
      <alignment horizontal="center" vertical="center" wrapText="1"/>
    </xf>
    <xf numFmtId="0" fontId="9" fillId="0" borderId="58" xfId="0" applyFont="1" applyBorder="1" applyAlignment="1">
      <alignment horizontal="center"/>
    </xf>
    <xf numFmtId="0" fontId="9" fillId="0" borderId="54" xfId="0" applyFont="1" applyBorder="1" applyAlignment="1">
      <alignment horizontal="center" vertical="center" wrapText="1"/>
    </xf>
    <xf numFmtId="0" fontId="9" fillId="0" borderId="55" xfId="0" applyFont="1" applyBorder="1" applyAlignment="1">
      <alignment horizontal="center" vertical="center" wrapText="1"/>
    </xf>
    <xf numFmtId="0" fontId="10" fillId="0" borderId="61" xfId="0" applyFont="1" applyBorder="1" applyAlignment="1">
      <alignment vertical="center" wrapText="1"/>
    </xf>
    <xf numFmtId="0" fontId="0" fillId="0" borderId="61" xfId="0" applyBorder="1" applyAlignment="1">
      <alignment vertical="center" wrapText="1"/>
    </xf>
    <xf numFmtId="0" fontId="9" fillId="0" borderId="61" xfId="0" applyFont="1" applyBorder="1" applyAlignment="1">
      <alignment horizontal="center" vertical="center" wrapText="1"/>
    </xf>
    <xf numFmtId="0" fontId="0" fillId="0" borderId="62" xfId="0" applyBorder="1" applyAlignment="1">
      <alignment vertical="center" wrapText="1"/>
    </xf>
    <xf numFmtId="0" fontId="2" fillId="0" borderId="20" xfId="0" applyFont="1" applyBorder="1" applyAlignment="1">
      <alignment horizontal="center" vertical="center" wrapText="1"/>
    </xf>
    <xf numFmtId="0" fontId="2" fillId="0" borderId="46" xfId="0" applyFont="1" applyBorder="1" applyAlignment="1">
      <alignment horizontal="center" vertical="center" wrapText="1"/>
    </xf>
    <xf numFmtId="0" fontId="2" fillId="0" borderId="63"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63" xfId="0" applyFont="1" applyBorder="1" applyAlignment="1">
      <alignment horizontal="center" vertical="center" wrapText="1"/>
    </xf>
  </cellXfs>
  <cellStyles count="5">
    <cellStyle name="Comma" xfId="3" builtinId="3"/>
    <cellStyle name="Normal" xfId="0" builtinId="0"/>
    <cellStyle name="Normal 2" xfId="1" xr:uid="{00000000-0005-0000-0000-000002000000}"/>
    <cellStyle name="Normal 3" xfId="2" xr:uid="{00000000-0005-0000-0000-000003000000}"/>
    <cellStyle name="Percent"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4"/>
  <sheetViews>
    <sheetView zoomScale="92" zoomScaleNormal="82" workbookViewId="0">
      <selection activeCell="S9" sqref="S9"/>
    </sheetView>
  </sheetViews>
  <sheetFormatPr defaultColWidth="9.109375" defaultRowHeight="13.2"/>
  <cols>
    <col min="1" max="1" width="7.88671875" style="3" customWidth="1"/>
    <col min="2" max="2" width="22.5546875" style="3" customWidth="1"/>
    <col min="3" max="3" width="11.44140625" style="3" customWidth="1"/>
    <col min="4" max="4" width="8.44140625" style="3" customWidth="1"/>
    <col min="5" max="5" width="7.33203125" style="3" customWidth="1"/>
    <col min="6" max="6" width="8.6640625" style="3" customWidth="1"/>
    <col min="7" max="7" width="8.109375" style="3" customWidth="1"/>
    <col min="8" max="8" width="10.33203125" style="3" customWidth="1"/>
    <col min="9" max="9" width="9.109375" style="3"/>
    <col min="10" max="10" width="9.5546875" style="3" customWidth="1"/>
    <col min="11" max="11" width="9.109375" style="3"/>
    <col min="12" max="12" width="10.44140625" style="3" customWidth="1"/>
    <col min="13" max="13" width="9.109375" style="3"/>
    <col min="14" max="14" width="8.6640625" style="3" bestFit="1" customWidth="1"/>
    <col min="15" max="16384" width="9.109375" style="3"/>
  </cols>
  <sheetData>
    <row r="1" spans="1:17">
      <c r="A1" s="19"/>
      <c r="B1" s="20" t="s">
        <v>14</v>
      </c>
      <c r="C1" s="21" t="s">
        <v>13</v>
      </c>
      <c r="D1" s="19"/>
      <c r="E1" s="19"/>
      <c r="F1" s="19"/>
      <c r="G1" s="19"/>
      <c r="H1" s="19"/>
      <c r="I1" s="19"/>
      <c r="J1" s="19"/>
      <c r="K1" s="19"/>
      <c r="L1" s="19"/>
      <c r="M1" s="19"/>
      <c r="N1" s="19"/>
      <c r="O1" s="19"/>
    </row>
    <row r="2" spans="1:17">
      <c r="A2" s="19"/>
      <c r="B2" s="22"/>
      <c r="C2" s="19"/>
      <c r="D2" s="19"/>
      <c r="E2" s="19"/>
      <c r="F2" s="19"/>
      <c r="G2" s="19"/>
      <c r="H2" s="19"/>
      <c r="I2" s="19"/>
      <c r="J2" s="19"/>
      <c r="K2" s="19"/>
      <c r="L2" s="19"/>
      <c r="M2" s="19"/>
      <c r="N2" s="19"/>
      <c r="O2" s="19"/>
    </row>
    <row r="3" spans="1:17">
      <c r="A3" s="23"/>
      <c r="B3" s="24" t="s">
        <v>16</v>
      </c>
      <c r="C3" s="25" t="s">
        <v>15</v>
      </c>
      <c r="D3" s="26"/>
      <c r="E3" s="27"/>
      <c r="F3" s="27"/>
      <c r="G3" s="26"/>
      <c r="H3" s="26"/>
      <c r="I3" s="26"/>
      <c r="J3" s="26"/>
      <c r="K3" s="26"/>
      <c r="L3" s="26"/>
      <c r="M3" s="26"/>
      <c r="N3" s="19"/>
      <c r="O3" s="19"/>
    </row>
    <row r="4" spans="1:17">
      <c r="A4" s="23"/>
      <c r="B4" s="28" t="s">
        <v>17</v>
      </c>
      <c r="C4" s="29" t="s">
        <v>18</v>
      </c>
      <c r="D4" s="26"/>
      <c r="E4" s="27"/>
      <c r="F4" s="27"/>
      <c r="G4" s="26"/>
      <c r="H4" s="26"/>
      <c r="I4" s="26"/>
      <c r="J4" s="26"/>
      <c r="K4" s="26"/>
      <c r="L4" s="26"/>
      <c r="M4" s="26"/>
      <c r="N4" s="19"/>
      <c r="O4" s="19"/>
    </row>
    <row r="5" spans="1:17" ht="57.6">
      <c r="A5" s="23"/>
      <c r="B5" s="30" t="s">
        <v>19</v>
      </c>
      <c r="C5" s="26"/>
      <c r="D5" s="130" t="s">
        <v>20</v>
      </c>
      <c r="E5" s="130"/>
      <c r="F5" s="130"/>
      <c r="G5" s="130"/>
      <c r="H5" s="130"/>
      <c r="I5" s="130"/>
      <c r="J5" s="130"/>
      <c r="K5" s="130"/>
      <c r="L5" s="130"/>
      <c r="M5" s="130"/>
      <c r="N5" s="130"/>
      <c r="O5" s="26"/>
      <c r="P5" s="26"/>
    </row>
    <row r="6" spans="1:17">
      <c r="A6" s="23"/>
      <c r="B6" s="26"/>
      <c r="C6" s="26"/>
      <c r="D6" s="26"/>
      <c r="E6" s="27"/>
      <c r="F6" s="27"/>
      <c r="G6" s="26"/>
      <c r="H6" s="26"/>
      <c r="I6" s="26"/>
      <c r="J6" s="26"/>
      <c r="K6" s="26"/>
      <c r="L6" s="26"/>
      <c r="M6" s="26"/>
      <c r="N6" s="19"/>
      <c r="O6" s="19"/>
    </row>
    <row r="7" spans="1:17" ht="13.8" thickBot="1">
      <c r="A7" s="23"/>
      <c r="B7" s="26"/>
      <c r="C7" s="26"/>
      <c r="D7" s="26"/>
      <c r="E7" s="27"/>
      <c r="F7" s="27"/>
      <c r="G7" s="26"/>
      <c r="H7" s="26"/>
      <c r="I7" s="26"/>
      <c r="J7" s="26"/>
      <c r="K7" s="26"/>
      <c r="L7" s="26"/>
      <c r="M7" s="26"/>
      <c r="N7" s="19"/>
      <c r="O7" s="19"/>
    </row>
    <row r="8" spans="1:17" ht="15.75" customHeight="1">
      <c r="A8" s="137" t="s">
        <v>21</v>
      </c>
      <c r="B8" s="137" t="s">
        <v>22</v>
      </c>
      <c r="C8" s="140"/>
      <c r="D8" s="143" t="s">
        <v>24</v>
      </c>
      <c r="E8" s="143"/>
      <c r="F8" s="143"/>
      <c r="G8" s="143"/>
      <c r="H8" s="143"/>
      <c r="I8" s="143"/>
      <c r="J8" s="143"/>
      <c r="K8" s="143"/>
      <c r="L8" s="143"/>
      <c r="M8" s="143"/>
      <c r="N8" s="150" t="s">
        <v>30</v>
      </c>
      <c r="O8" s="19"/>
    </row>
    <row r="9" spans="1:17" s="4" customFormat="1" ht="48.75" customHeight="1">
      <c r="A9" s="138"/>
      <c r="B9" s="138"/>
      <c r="C9" s="141"/>
      <c r="D9" s="124" t="s">
        <v>25</v>
      </c>
      <c r="E9" s="125"/>
      <c r="F9" s="128" t="s">
        <v>26</v>
      </c>
      <c r="G9" s="125"/>
      <c r="H9" s="128" t="s">
        <v>27</v>
      </c>
      <c r="I9" s="125"/>
      <c r="J9" s="128" t="s">
        <v>28</v>
      </c>
      <c r="K9" s="125"/>
      <c r="L9" s="144" t="s">
        <v>29</v>
      </c>
      <c r="M9" s="145"/>
      <c r="N9" s="151"/>
      <c r="O9" s="31"/>
      <c r="Q9" s="2"/>
    </row>
    <row r="10" spans="1:17" s="4" customFormat="1" ht="13.5" customHeight="1" thickBot="1">
      <c r="A10" s="139"/>
      <c r="B10" s="139"/>
      <c r="C10" s="142"/>
      <c r="D10" s="126"/>
      <c r="E10" s="127"/>
      <c r="F10" s="129"/>
      <c r="G10" s="127"/>
      <c r="H10" s="129"/>
      <c r="I10" s="127"/>
      <c r="J10" s="129"/>
      <c r="K10" s="127"/>
      <c r="L10" s="129"/>
      <c r="M10" s="127"/>
      <c r="N10" s="152"/>
      <c r="O10" s="31"/>
      <c r="Q10" s="2"/>
    </row>
    <row r="11" spans="1:17">
      <c r="A11" s="32">
        <v>1</v>
      </c>
      <c r="B11" s="33" t="s">
        <v>23</v>
      </c>
      <c r="C11" s="34"/>
      <c r="D11" s="35" t="s">
        <v>11</v>
      </c>
      <c r="E11" s="36" t="s">
        <v>12</v>
      </c>
      <c r="F11" s="35" t="s">
        <v>11</v>
      </c>
      <c r="G11" s="36" t="s">
        <v>12</v>
      </c>
      <c r="H11" s="35" t="s">
        <v>11</v>
      </c>
      <c r="I11" s="36" t="s">
        <v>12</v>
      </c>
      <c r="J11" s="35" t="s">
        <v>11</v>
      </c>
      <c r="K11" s="36" t="s">
        <v>12</v>
      </c>
      <c r="L11" s="35" t="s">
        <v>11</v>
      </c>
      <c r="M11" s="36" t="s">
        <v>12</v>
      </c>
      <c r="N11" s="37"/>
      <c r="O11" s="19"/>
      <c r="Q11" s="1"/>
    </row>
    <row r="12" spans="1:17">
      <c r="A12" s="38"/>
      <c r="B12" s="39"/>
      <c r="C12" s="40"/>
      <c r="D12" s="41">
        <f>'Chi tiết'!C16</f>
        <v>2626.6873545384019</v>
      </c>
      <c r="E12" s="42">
        <f>D12/26160</f>
        <v>0.100408538017523</v>
      </c>
      <c r="F12" s="41">
        <f>'Chi tiết'!D16</f>
        <v>387.89759503491081</v>
      </c>
      <c r="G12" s="43">
        <f>F12/26160</f>
        <v>1.4827889718459893E-2</v>
      </c>
      <c r="H12" s="41">
        <f>'Chi tiết'!E16</f>
        <v>1065.4771140418929</v>
      </c>
      <c r="I12" s="43">
        <f>H12/26160</f>
        <v>4.0729247478665631E-2</v>
      </c>
      <c r="J12" s="41">
        <f>'Chi tiết'!F16</f>
        <v>0</v>
      </c>
      <c r="K12" s="43">
        <f>J12/26160</f>
        <v>0</v>
      </c>
      <c r="L12" s="41">
        <f>'Chi tiết'!G16</f>
        <v>541</v>
      </c>
      <c r="M12" s="43">
        <f>L12/26160</f>
        <v>2.0680428134556575E-2</v>
      </c>
      <c r="N12" s="44"/>
      <c r="O12" s="19"/>
      <c r="Q12" s="1"/>
    </row>
    <row r="13" spans="1:17">
      <c r="A13" s="45"/>
      <c r="B13" s="46"/>
      <c r="C13" s="47"/>
      <c r="D13" s="48"/>
      <c r="E13" s="49"/>
      <c r="F13" s="50"/>
      <c r="G13" s="51"/>
      <c r="H13" s="50"/>
      <c r="I13" s="51"/>
      <c r="J13" s="50"/>
      <c r="K13" s="51"/>
      <c r="L13" s="50"/>
      <c r="M13" s="51"/>
      <c r="N13" s="52"/>
      <c r="O13" s="19"/>
      <c r="Q13" s="1"/>
    </row>
    <row r="14" spans="1:17">
      <c r="A14" s="53"/>
      <c r="B14" s="54"/>
      <c r="C14" s="55" t="s">
        <v>31</v>
      </c>
      <c r="D14" s="56">
        <f>D12</f>
        <v>2626.6873545384019</v>
      </c>
      <c r="E14" s="56">
        <f t="shared" ref="E14:M14" si="0">E12</f>
        <v>0.100408538017523</v>
      </c>
      <c r="F14" s="56">
        <f t="shared" si="0"/>
        <v>387.89759503491081</v>
      </c>
      <c r="G14" s="56">
        <f t="shared" si="0"/>
        <v>1.4827889718459893E-2</v>
      </c>
      <c r="H14" s="56">
        <f t="shared" si="0"/>
        <v>1065.4771140418929</v>
      </c>
      <c r="I14" s="56">
        <f t="shared" si="0"/>
        <v>4.0729247478665631E-2</v>
      </c>
      <c r="J14" s="56">
        <f t="shared" si="0"/>
        <v>0</v>
      </c>
      <c r="K14" s="56">
        <f t="shared" si="0"/>
        <v>0</v>
      </c>
      <c r="L14" s="56">
        <f t="shared" si="0"/>
        <v>541</v>
      </c>
      <c r="M14" s="56">
        <f t="shared" si="0"/>
        <v>2.0680428134556575E-2</v>
      </c>
      <c r="N14" s="57">
        <f>D14+F14+H14+J14+L14</f>
        <v>4621.0620636152053</v>
      </c>
      <c r="O14" s="19"/>
      <c r="Q14" s="1"/>
    </row>
    <row r="15" spans="1:17">
      <c r="A15" s="58">
        <v>2</v>
      </c>
      <c r="B15" s="59" t="s">
        <v>32</v>
      </c>
      <c r="C15" s="60"/>
      <c r="D15" s="41">
        <f>'Chi tiết'!C33</f>
        <v>5254</v>
      </c>
      <c r="E15" s="36">
        <f>D15/26160</f>
        <v>0.20084097859327218</v>
      </c>
      <c r="F15" s="41">
        <f>'Chi tiết'!D33</f>
        <v>7104.2172226532193</v>
      </c>
      <c r="G15" s="61">
        <f>F15/26160</f>
        <v>0.27156793664576528</v>
      </c>
      <c r="H15" s="41">
        <f>'Chi tiết'!E33</f>
        <v>3463.6927851047321</v>
      </c>
      <c r="I15" s="61">
        <f>H15/26160</f>
        <v>0.13240415845201575</v>
      </c>
      <c r="J15" s="41">
        <f>'Chi tiết'!F33</f>
        <v>0</v>
      </c>
      <c r="K15" s="61">
        <f>J15/26160</f>
        <v>0</v>
      </c>
      <c r="L15" s="62">
        <f>'Chi tiết'!G33</f>
        <v>500</v>
      </c>
      <c r="M15" s="61">
        <f>L15/26160</f>
        <v>1.91131498470948E-2</v>
      </c>
      <c r="N15" s="63"/>
      <c r="O15" s="19"/>
    </row>
    <row r="16" spans="1:17">
      <c r="A16" s="32"/>
      <c r="B16" s="39"/>
      <c r="C16" s="40"/>
      <c r="D16" s="64"/>
      <c r="E16" s="42"/>
      <c r="F16" s="65"/>
      <c r="G16" s="43"/>
      <c r="H16" s="65"/>
      <c r="I16" s="43"/>
      <c r="J16" s="65"/>
      <c r="K16" s="43"/>
      <c r="L16" s="65"/>
      <c r="M16" s="43"/>
      <c r="N16" s="63"/>
      <c r="O16" s="19"/>
    </row>
    <row r="17" spans="1:15">
      <c r="A17" s="45"/>
      <c r="B17" s="46"/>
      <c r="C17" s="47"/>
      <c r="D17" s="48"/>
      <c r="E17" s="49"/>
      <c r="F17" s="50"/>
      <c r="G17" s="51"/>
      <c r="H17" s="50"/>
      <c r="I17" s="51"/>
      <c r="J17" s="50"/>
      <c r="K17" s="51"/>
      <c r="L17" s="50"/>
      <c r="M17" s="51"/>
      <c r="N17" s="63"/>
      <c r="O17" s="19"/>
    </row>
    <row r="18" spans="1:15">
      <c r="A18" s="53"/>
      <c r="B18" s="54"/>
      <c r="C18" s="55" t="s">
        <v>31</v>
      </c>
      <c r="D18" s="56">
        <f>D15</f>
        <v>5254</v>
      </c>
      <c r="E18" s="56">
        <f t="shared" ref="E18:M18" si="1">E15</f>
        <v>0.20084097859327218</v>
      </c>
      <c r="F18" s="56">
        <f t="shared" si="1"/>
        <v>7104.2172226532193</v>
      </c>
      <c r="G18" s="56">
        <f t="shared" si="1"/>
        <v>0.27156793664576528</v>
      </c>
      <c r="H18" s="56">
        <f t="shared" si="1"/>
        <v>3463.6927851047321</v>
      </c>
      <c r="I18" s="56">
        <f t="shared" si="1"/>
        <v>0.13240415845201575</v>
      </c>
      <c r="J18" s="56">
        <f t="shared" si="1"/>
        <v>0</v>
      </c>
      <c r="K18" s="56">
        <f t="shared" si="1"/>
        <v>0</v>
      </c>
      <c r="L18" s="56">
        <f t="shared" si="1"/>
        <v>500</v>
      </c>
      <c r="M18" s="56">
        <f t="shared" si="1"/>
        <v>1.91131498470948E-2</v>
      </c>
      <c r="N18" s="57">
        <f>D18+F18+H18+J18+L18</f>
        <v>16321.910007757953</v>
      </c>
      <c r="O18" s="19"/>
    </row>
    <row r="19" spans="1:15">
      <c r="A19" s="58">
        <v>3</v>
      </c>
      <c r="B19" s="59" t="s">
        <v>33</v>
      </c>
      <c r="C19" s="60"/>
      <c r="D19" s="35"/>
      <c r="E19" s="36"/>
      <c r="F19" s="66"/>
      <c r="G19" s="61"/>
      <c r="H19" s="66"/>
      <c r="I19" s="61"/>
      <c r="J19" s="66"/>
      <c r="K19" s="61"/>
      <c r="L19" s="41">
        <f>'Chi tiết'!G38</f>
        <v>8058.8244375484874</v>
      </c>
      <c r="M19" s="61">
        <f>L19/26160</f>
        <v>0.30805903813258745</v>
      </c>
      <c r="N19" s="63"/>
      <c r="O19" s="19"/>
    </row>
    <row r="20" spans="1:15">
      <c r="A20" s="32"/>
      <c r="B20" s="39"/>
      <c r="C20" s="40"/>
      <c r="D20" s="64"/>
      <c r="E20" s="42"/>
      <c r="F20" s="65"/>
      <c r="G20" s="43"/>
      <c r="H20" s="65"/>
      <c r="I20" s="43"/>
      <c r="J20" s="65"/>
      <c r="K20" s="43"/>
      <c r="L20" s="65"/>
      <c r="M20" s="43"/>
      <c r="N20" s="63"/>
      <c r="O20" s="19"/>
    </row>
    <row r="21" spans="1:15">
      <c r="A21" s="45"/>
      <c r="B21" s="46"/>
      <c r="C21" s="47"/>
      <c r="D21" s="48"/>
      <c r="E21" s="49"/>
      <c r="F21" s="50"/>
      <c r="G21" s="51"/>
      <c r="H21" s="50"/>
      <c r="I21" s="51"/>
      <c r="J21" s="50"/>
      <c r="K21" s="51"/>
      <c r="L21" s="50"/>
      <c r="M21" s="51"/>
      <c r="N21" s="63"/>
      <c r="O21" s="19"/>
    </row>
    <row r="22" spans="1:15">
      <c r="A22" s="53"/>
      <c r="B22" s="54"/>
      <c r="C22" s="55" t="s">
        <v>31</v>
      </c>
      <c r="D22" s="56"/>
      <c r="E22" s="67"/>
      <c r="F22" s="68"/>
      <c r="G22" s="69"/>
      <c r="H22" s="68"/>
      <c r="I22" s="69"/>
      <c r="J22" s="68"/>
      <c r="K22" s="69"/>
      <c r="L22" s="68">
        <f>SUM(L19:L21)</f>
        <v>8058.8244375484874</v>
      </c>
      <c r="M22" s="69"/>
      <c r="N22" s="57">
        <f>SUM(D22:M22)</f>
        <v>8058.8244375484874</v>
      </c>
      <c r="O22" s="19"/>
    </row>
    <row r="23" spans="1:15">
      <c r="A23" s="58">
        <v>4</v>
      </c>
      <c r="B23" s="146" t="s">
        <v>34</v>
      </c>
      <c r="C23" s="147"/>
      <c r="D23" s="41">
        <f>'Chi tiết'!C44</f>
        <v>4440</v>
      </c>
      <c r="E23" s="36">
        <f>D23/26160</f>
        <v>0.16972477064220184</v>
      </c>
      <c r="F23" s="41">
        <f>'Chi tiết'!D44</f>
        <v>0</v>
      </c>
      <c r="G23" s="61">
        <f>F23/26160</f>
        <v>0</v>
      </c>
      <c r="H23" s="62">
        <f>'Chi tiết'!E44</f>
        <v>1065.4771140418929</v>
      </c>
      <c r="I23" s="61">
        <f>H23/26160</f>
        <v>4.0729247478665631E-2</v>
      </c>
      <c r="J23" s="41">
        <f>'Chi tiết'!F44</f>
        <v>0</v>
      </c>
      <c r="K23" s="61">
        <f>J23/26160</f>
        <v>0</v>
      </c>
      <c r="L23" s="41">
        <f>'Chi tiết'!G44</f>
        <v>878.8207913110939</v>
      </c>
      <c r="M23" s="61">
        <f>L23/26160</f>
        <v>3.3594066946142732E-2</v>
      </c>
      <c r="N23" s="37"/>
      <c r="O23" s="19"/>
    </row>
    <row r="24" spans="1:15">
      <c r="A24" s="32"/>
      <c r="B24" s="148"/>
      <c r="C24" s="149"/>
      <c r="D24" s="64"/>
      <c r="E24" s="42"/>
      <c r="F24" s="65"/>
      <c r="G24" s="43"/>
      <c r="H24" s="65"/>
      <c r="I24" s="43"/>
      <c r="J24" s="65"/>
      <c r="K24" s="43"/>
      <c r="L24" s="65"/>
      <c r="M24" s="43"/>
      <c r="N24" s="44"/>
      <c r="O24" s="19"/>
    </row>
    <row r="25" spans="1:15">
      <c r="A25" s="45"/>
      <c r="B25" s="46"/>
      <c r="C25" s="47"/>
      <c r="D25" s="48"/>
      <c r="E25" s="49"/>
      <c r="F25" s="50"/>
      <c r="G25" s="51"/>
      <c r="H25" s="50"/>
      <c r="I25" s="51"/>
      <c r="J25" s="50"/>
      <c r="K25" s="51"/>
      <c r="L25" s="50"/>
      <c r="M25" s="51"/>
      <c r="N25" s="52"/>
      <c r="O25" s="19"/>
    </row>
    <row r="26" spans="1:15">
      <c r="A26" s="53"/>
      <c r="B26" s="54"/>
      <c r="C26" s="55" t="s">
        <v>31</v>
      </c>
      <c r="D26" s="56">
        <f>D23</f>
        <v>4440</v>
      </c>
      <c r="E26" s="56">
        <f t="shared" ref="E26:M26" si="2">E23</f>
        <v>0.16972477064220184</v>
      </c>
      <c r="F26" s="56">
        <f t="shared" si="2"/>
        <v>0</v>
      </c>
      <c r="G26" s="56">
        <f t="shared" si="2"/>
        <v>0</v>
      </c>
      <c r="H26" s="56">
        <f t="shared" si="2"/>
        <v>1065.4771140418929</v>
      </c>
      <c r="I26" s="56">
        <f t="shared" si="2"/>
        <v>4.0729247478665631E-2</v>
      </c>
      <c r="J26" s="56">
        <f t="shared" si="2"/>
        <v>0</v>
      </c>
      <c r="K26" s="56">
        <f t="shared" si="2"/>
        <v>0</v>
      </c>
      <c r="L26" s="56">
        <f t="shared" si="2"/>
        <v>878.8207913110939</v>
      </c>
      <c r="M26" s="56">
        <f t="shared" si="2"/>
        <v>3.3594066946142732E-2</v>
      </c>
      <c r="N26" s="57">
        <f>D26+F26+H26+J26+L26</f>
        <v>6384.2979053529862</v>
      </c>
      <c r="O26" s="19"/>
    </row>
    <row r="27" spans="1:15" ht="17.399999999999999" customHeight="1">
      <c r="A27" s="32">
        <v>5</v>
      </c>
      <c r="B27" s="59" t="s">
        <v>35</v>
      </c>
      <c r="C27" s="60"/>
      <c r="D27" s="41">
        <f>'Chi tiết'!C55</f>
        <v>5254</v>
      </c>
      <c r="E27" s="70">
        <f>D27/26160</f>
        <v>0.20084097859327218</v>
      </c>
      <c r="F27" s="41">
        <f>'Chi tiết'!D55</f>
        <v>387.89759503491081</v>
      </c>
      <c r="G27" s="61">
        <f>F27/26160</f>
        <v>1.4827889718459893E-2</v>
      </c>
      <c r="H27" s="41">
        <f>'Chi tiết'!E55</f>
        <v>2374.533747090768</v>
      </c>
      <c r="I27" s="61">
        <f>H27/26160</f>
        <v>9.0769638650258708E-2</v>
      </c>
      <c r="J27" s="41">
        <f>'Chi tiết'!F55</f>
        <v>100</v>
      </c>
      <c r="K27" s="61">
        <f>J27/26160</f>
        <v>3.8226299694189602E-3</v>
      </c>
      <c r="L27" s="66"/>
      <c r="M27" s="61"/>
      <c r="N27" s="57"/>
      <c r="O27" s="19"/>
    </row>
    <row r="28" spans="1:15">
      <c r="A28" s="38"/>
      <c r="B28" s="39"/>
      <c r="C28" s="40"/>
      <c r="D28" s="64"/>
      <c r="E28" s="42"/>
      <c r="F28" s="65"/>
      <c r="G28" s="43"/>
      <c r="H28" s="65"/>
      <c r="I28" s="43"/>
      <c r="J28" s="65"/>
      <c r="K28" s="43"/>
      <c r="L28" s="65"/>
      <c r="M28" s="43"/>
      <c r="N28" s="57"/>
      <c r="O28" s="19"/>
    </row>
    <row r="29" spans="1:15">
      <c r="A29" s="45"/>
      <c r="B29" s="46"/>
      <c r="C29" s="47"/>
      <c r="D29" s="71"/>
      <c r="E29" s="72"/>
      <c r="F29" s="73"/>
      <c r="G29" s="74"/>
      <c r="H29" s="73"/>
      <c r="I29" s="74"/>
      <c r="J29" s="73"/>
      <c r="K29" s="74"/>
      <c r="L29" s="73"/>
      <c r="M29" s="74"/>
      <c r="N29" s="57"/>
      <c r="O29" s="19"/>
    </row>
    <row r="30" spans="1:15">
      <c r="A30" s="53"/>
      <c r="B30" s="54"/>
      <c r="C30" s="55" t="s">
        <v>31</v>
      </c>
      <c r="D30" s="56">
        <f>D27</f>
        <v>5254</v>
      </c>
      <c r="E30" s="56">
        <f t="shared" ref="E30:M30" si="3">E27</f>
        <v>0.20084097859327218</v>
      </c>
      <c r="F30" s="56">
        <f t="shared" si="3"/>
        <v>387.89759503491081</v>
      </c>
      <c r="G30" s="56">
        <f t="shared" si="3"/>
        <v>1.4827889718459893E-2</v>
      </c>
      <c r="H30" s="56">
        <f t="shared" si="3"/>
        <v>2374.533747090768</v>
      </c>
      <c r="I30" s="56">
        <f t="shared" si="3"/>
        <v>9.0769638650258708E-2</v>
      </c>
      <c r="J30" s="56">
        <f t="shared" si="3"/>
        <v>100</v>
      </c>
      <c r="K30" s="56">
        <f t="shared" si="3"/>
        <v>3.8226299694189602E-3</v>
      </c>
      <c r="L30" s="56">
        <f t="shared" si="3"/>
        <v>0</v>
      </c>
      <c r="M30" s="56">
        <f t="shared" si="3"/>
        <v>0</v>
      </c>
      <c r="N30" s="57">
        <f>D30+F30+H30+J30+L30</f>
        <v>8116.4313421256784</v>
      </c>
      <c r="O30" s="19"/>
    </row>
    <row r="31" spans="1:15">
      <c r="A31" s="32"/>
      <c r="B31" s="39"/>
      <c r="C31" s="75"/>
      <c r="D31" s="76"/>
      <c r="E31" s="77"/>
      <c r="F31" s="78"/>
      <c r="G31" s="79"/>
      <c r="H31" s="78"/>
      <c r="I31" s="79"/>
      <c r="J31" s="78"/>
      <c r="K31" s="79"/>
      <c r="L31" s="78"/>
      <c r="M31" s="79"/>
      <c r="N31" s="80"/>
      <c r="O31" s="19"/>
    </row>
    <row r="32" spans="1:15" ht="15.75" customHeight="1" thickBot="1">
      <c r="A32" s="134" t="s">
        <v>36</v>
      </c>
      <c r="B32" s="135"/>
      <c r="C32" s="136"/>
      <c r="D32" s="81">
        <f>SUM(D14+D18+D22+D26+D30)</f>
        <v>17574.687354538401</v>
      </c>
      <c r="E32" s="82">
        <f>D32/N32</f>
        <v>0.4039923440986119</v>
      </c>
      <c r="F32" s="81">
        <f>SUM(F14+F18+F22+F26+F30)</f>
        <v>7880.0124127230401</v>
      </c>
      <c r="G32" s="83">
        <f>F32/N32</f>
        <v>0.1811391930861323</v>
      </c>
      <c r="H32" s="81">
        <f>SUM(H14+H18+H22+H26+H30)</f>
        <v>7969.180760279286</v>
      </c>
      <c r="I32" s="83">
        <f>H32/N32</f>
        <v>0.1831889211422815</v>
      </c>
      <c r="J32" s="81">
        <f>SUM(J14+J18+J22+J26+J30)</f>
        <v>100</v>
      </c>
      <c r="K32" s="83">
        <f>J32/N32</f>
        <v>2.2987171034612283E-3</v>
      </c>
      <c r="L32" s="81">
        <f>SUM(L14+L18+L22+L26+L30)</f>
        <v>9978.645228859581</v>
      </c>
      <c r="M32" s="83">
        <f>L32/43442</f>
        <v>0.22970041040604902</v>
      </c>
      <c r="N32" s="84">
        <f>SUM(N12:N31)</f>
        <v>43502.525756400311</v>
      </c>
      <c r="O32" s="19"/>
    </row>
    <row r="33" spans="1:15">
      <c r="A33" s="19"/>
      <c r="B33" s="19"/>
      <c r="C33" s="19"/>
      <c r="D33" s="19"/>
      <c r="E33" s="19"/>
      <c r="F33" s="19"/>
      <c r="G33" s="19"/>
      <c r="H33" s="19"/>
      <c r="I33" s="19"/>
      <c r="J33" s="19"/>
      <c r="K33" s="19"/>
      <c r="L33" s="19"/>
      <c r="M33" s="19"/>
      <c r="N33" s="19"/>
      <c r="O33" s="19"/>
    </row>
    <row r="34" spans="1:15" ht="13.8" thickBot="1">
      <c r="A34" s="19"/>
      <c r="B34" s="19"/>
      <c r="C34" s="19"/>
      <c r="D34" s="19"/>
      <c r="E34" s="19"/>
      <c r="F34" s="19"/>
      <c r="G34" s="19"/>
      <c r="H34" s="19"/>
      <c r="I34" s="19"/>
      <c r="J34" s="19"/>
      <c r="K34" s="19"/>
      <c r="L34" s="19"/>
      <c r="M34" s="19"/>
      <c r="N34" s="19"/>
      <c r="O34" s="19"/>
    </row>
    <row r="35" spans="1:15" ht="24">
      <c r="A35" s="85" t="s">
        <v>37</v>
      </c>
      <c r="B35" s="86" t="s">
        <v>38</v>
      </c>
      <c r="C35" s="153" t="s">
        <v>39</v>
      </c>
      <c r="D35" s="153"/>
      <c r="E35" s="153"/>
      <c r="F35" s="153"/>
      <c r="G35" s="153"/>
      <c r="H35" s="153"/>
      <c r="I35" s="153"/>
      <c r="J35" s="153"/>
      <c r="K35" s="153"/>
      <c r="L35" s="153"/>
      <c r="M35" s="153"/>
      <c r="N35" s="19"/>
      <c r="O35" s="19"/>
    </row>
    <row r="36" spans="1:15" ht="31.5" customHeight="1">
      <c r="A36" s="19" t="s">
        <v>0</v>
      </c>
      <c r="B36" s="87" t="s">
        <v>40</v>
      </c>
      <c r="C36" s="119" t="s">
        <v>41</v>
      </c>
      <c r="D36" s="119"/>
      <c r="E36" s="119"/>
      <c r="F36" s="119"/>
      <c r="G36" s="119"/>
      <c r="H36" s="119"/>
      <c r="I36" s="119"/>
      <c r="J36" s="119"/>
      <c r="K36" s="119"/>
      <c r="L36" s="119"/>
      <c r="M36" s="119"/>
      <c r="N36" s="19"/>
      <c r="O36" s="19"/>
    </row>
    <row r="37" spans="1:15" ht="69.75" customHeight="1">
      <c r="A37" s="19" t="s">
        <v>1</v>
      </c>
      <c r="B37" s="87" t="s">
        <v>42</v>
      </c>
      <c r="C37" s="119" t="s">
        <v>43</v>
      </c>
      <c r="D37" s="120"/>
      <c r="E37" s="120"/>
      <c r="F37" s="120"/>
      <c r="G37" s="120"/>
      <c r="H37" s="120"/>
      <c r="I37" s="120"/>
      <c r="J37" s="120"/>
      <c r="K37" s="120"/>
      <c r="L37" s="120"/>
      <c r="M37" s="120"/>
      <c r="N37" s="19"/>
      <c r="O37" s="19"/>
    </row>
    <row r="38" spans="1:15" ht="30.75" customHeight="1">
      <c r="A38" s="19" t="s">
        <v>2</v>
      </c>
      <c r="B38" s="87" t="s">
        <v>44</v>
      </c>
      <c r="C38" s="119" t="s">
        <v>45</v>
      </c>
      <c r="D38" s="120"/>
      <c r="E38" s="120"/>
      <c r="F38" s="120"/>
      <c r="G38" s="120"/>
      <c r="H38" s="120"/>
      <c r="I38" s="120"/>
      <c r="J38" s="120"/>
      <c r="K38" s="120"/>
      <c r="L38" s="120"/>
      <c r="M38" s="120"/>
      <c r="N38" s="19"/>
      <c r="O38" s="19"/>
    </row>
    <row r="39" spans="1:15" ht="27" customHeight="1">
      <c r="A39" s="19" t="s">
        <v>3</v>
      </c>
      <c r="B39" s="87" t="s">
        <v>48</v>
      </c>
      <c r="C39" s="121" t="s">
        <v>49</v>
      </c>
      <c r="D39" s="122"/>
      <c r="E39" s="122"/>
      <c r="F39" s="122"/>
      <c r="G39" s="122"/>
      <c r="H39" s="122"/>
      <c r="I39" s="122"/>
      <c r="J39" s="122"/>
      <c r="K39" s="122"/>
      <c r="L39" s="122"/>
      <c r="M39" s="123"/>
      <c r="N39" s="19"/>
      <c r="O39" s="19"/>
    </row>
    <row r="40" spans="1:15" ht="34.5" customHeight="1">
      <c r="A40" s="19" t="s">
        <v>4</v>
      </c>
      <c r="B40" s="87" t="s">
        <v>50</v>
      </c>
      <c r="C40" s="119" t="s">
        <v>46</v>
      </c>
      <c r="D40" s="120"/>
      <c r="E40" s="120"/>
      <c r="F40" s="120"/>
      <c r="G40" s="120"/>
      <c r="H40" s="120"/>
      <c r="I40" s="120"/>
      <c r="J40" s="120"/>
      <c r="K40" s="120"/>
      <c r="L40" s="120"/>
      <c r="M40" s="120"/>
      <c r="N40" s="19"/>
      <c r="O40" s="19"/>
    </row>
    <row r="41" spans="1:15" ht="41.25" customHeight="1">
      <c r="A41" s="19" t="s">
        <v>5</v>
      </c>
      <c r="B41" s="87" t="s">
        <v>51</v>
      </c>
      <c r="C41" s="119" t="s">
        <v>47</v>
      </c>
      <c r="D41" s="120"/>
      <c r="E41" s="120"/>
      <c r="F41" s="120"/>
      <c r="G41" s="120"/>
      <c r="H41" s="120"/>
      <c r="I41" s="120"/>
      <c r="J41" s="120"/>
      <c r="K41" s="120"/>
      <c r="L41" s="120"/>
      <c r="M41" s="120"/>
      <c r="N41" s="19"/>
      <c r="O41" s="19"/>
    </row>
    <row r="42" spans="1:15" ht="41.25" customHeight="1">
      <c r="A42" s="19" t="s">
        <v>7</v>
      </c>
      <c r="B42" s="87" t="s">
        <v>52</v>
      </c>
      <c r="C42" s="121" t="s">
        <v>53</v>
      </c>
      <c r="D42" s="122"/>
      <c r="E42" s="122"/>
      <c r="F42" s="122"/>
      <c r="G42" s="122"/>
      <c r="H42" s="122"/>
      <c r="I42" s="122"/>
      <c r="J42" s="122"/>
      <c r="K42" s="122"/>
      <c r="L42" s="122"/>
      <c r="M42" s="123"/>
      <c r="N42" s="19"/>
      <c r="O42" s="19"/>
    </row>
    <row r="43" spans="1:15" ht="39.75" customHeight="1">
      <c r="A43" s="19" t="s">
        <v>9</v>
      </c>
      <c r="B43" s="88" t="s">
        <v>8</v>
      </c>
      <c r="C43" s="121" t="s">
        <v>54</v>
      </c>
      <c r="D43" s="122"/>
      <c r="E43" s="122"/>
      <c r="F43" s="122"/>
      <c r="G43" s="122"/>
      <c r="H43" s="122"/>
      <c r="I43" s="122"/>
      <c r="J43" s="122"/>
      <c r="K43" s="122"/>
      <c r="L43" s="122"/>
      <c r="M43" s="122"/>
      <c r="N43" s="19"/>
      <c r="O43" s="19"/>
    </row>
    <row r="44" spans="1:15" ht="30.75" customHeight="1" thickBot="1">
      <c r="A44" s="19" t="s">
        <v>6</v>
      </c>
      <c r="B44" s="89" t="s">
        <v>55</v>
      </c>
      <c r="C44" s="131" t="s">
        <v>56</v>
      </c>
      <c r="D44" s="132"/>
      <c r="E44" s="132"/>
      <c r="F44" s="132"/>
      <c r="G44" s="132"/>
      <c r="H44" s="132"/>
      <c r="I44" s="132"/>
      <c r="J44" s="132"/>
      <c r="K44" s="132"/>
      <c r="L44" s="132"/>
      <c r="M44" s="133"/>
      <c r="N44" s="19"/>
      <c r="O44" s="19"/>
    </row>
  </sheetData>
  <mergeCells count="23">
    <mergeCell ref="D5:N5"/>
    <mergeCell ref="C41:M41"/>
    <mergeCell ref="C44:M44"/>
    <mergeCell ref="C43:M43"/>
    <mergeCell ref="C42:M42"/>
    <mergeCell ref="A32:C32"/>
    <mergeCell ref="J9:K10"/>
    <mergeCell ref="B8:B10"/>
    <mergeCell ref="A8:A10"/>
    <mergeCell ref="C8:C10"/>
    <mergeCell ref="D8:M8"/>
    <mergeCell ref="L9:M10"/>
    <mergeCell ref="B23:C24"/>
    <mergeCell ref="N8:N10"/>
    <mergeCell ref="C35:M35"/>
    <mergeCell ref="C36:M36"/>
    <mergeCell ref="C37:M37"/>
    <mergeCell ref="C38:M38"/>
    <mergeCell ref="C39:M39"/>
    <mergeCell ref="C40:M40"/>
    <mergeCell ref="D9:E10"/>
    <mergeCell ref="F9:G10"/>
    <mergeCell ref="H9:I10"/>
  </mergeCells>
  <phoneticPr fontId="7" type="noConversion"/>
  <pageMargins left="0.25" right="0.25"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60"/>
  <sheetViews>
    <sheetView tabSelected="1" view="pageLayout" zoomScaleNormal="92" workbookViewId="0">
      <selection activeCell="B1" sqref="B1"/>
    </sheetView>
  </sheetViews>
  <sheetFormatPr defaultRowHeight="14.4"/>
  <cols>
    <col min="1" max="1" width="7.6640625" customWidth="1"/>
    <col min="2" max="2" width="39.21875" customWidth="1"/>
    <col min="3" max="3" width="8.77734375" customWidth="1"/>
    <col min="4" max="4" width="7.6640625" customWidth="1"/>
    <col min="5" max="5" width="8.6640625" customWidth="1"/>
    <col min="6" max="6" width="8.21875" customWidth="1"/>
    <col min="7" max="7" width="8.109375" customWidth="1"/>
    <col min="8" max="8" width="8.6640625" customWidth="1"/>
    <col min="9" max="9" width="30.6640625" customWidth="1"/>
    <col min="11" max="11" width="33.88671875" customWidth="1"/>
  </cols>
  <sheetData>
    <row r="1" spans="1:16" s="3" customFormat="1" ht="13.2">
      <c r="A1" s="19"/>
      <c r="B1" s="20" t="s">
        <v>118</v>
      </c>
      <c r="C1" s="21"/>
      <c r="D1" s="19"/>
      <c r="E1" s="19"/>
      <c r="F1" s="19"/>
      <c r="G1" s="19"/>
      <c r="H1" s="19"/>
      <c r="I1" s="19"/>
      <c r="J1" s="19"/>
      <c r="K1" s="19"/>
      <c r="L1" s="19"/>
      <c r="M1" s="19"/>
      <c r="N1" s="19"/>
      <c r="O1" s="19"/>
    </row>
    <row r="2" spans="1:16" s="3" customFormat="1" ht="13.2">
      <c r="A2" s="19"/>
      <c r="B2" s="22"/>
      <c r="C2" s="19"/>
      <c r="D2" s="19"/>
      <c r="E2" s="19"/>
      <c r="F2" s="19"/>
      <c r="G2" s="19"/>
      <c r="H2" s="19"/>
      <c r="I2" s="19"/>
      <c r="J2" s="19"/>
      <c r="K2" s="19"/>
      <c r="L2" s="19"/>
      <c r="M2" s="19"/>
      <c r="N2" s="19"/>
      <c r="O2" s="19"/>
    </row>
    <row r="3" spans="1:16" s="3" customFormat="1" ht="33" customHeight="1">
      <c r="A3" s="23"/>
      <c r="B3" s="24" t="s">
        <v>16</v>
      </c>
      <c r="C3" s="155" t="s">
        <v>15</v>
      </c>
      <c r="D3" s="155"/>
      <c r="E3" s="155"/>
      <c r="F3" s="155"/>
      <c r="G3" s="155"/>
      <c r="H3" s="155"/>
      <c r="I3" s="155"/>
      <c r="J3" s="26"/>
      <c r="K3" s="26"/>
      <c r="L3" s="26"/>
      <c r="M3" s="26"/>
      <c r="N3" s="19"/>
      <c r="O3" s="19"/>
    </row>
    <row r="4" spans="1:16" s="3" customFormat="1" ht="13.2">
      <c r="A4" s="23"/>
      <c r="B4" s="28" t="s">
        <v>17</v>
      </c>
      <c r="C4" s="29" t="s">
        <v>18</v>
      </c>
      <c r="D4" s="26"/>
      <c r="E4" s="27"/>
      <c r="F4" s="27"/>
      <c r="G4" s="26"/>
      <c r="H4" s="26"/>
      <c r="I4" s="26"/>
      <c r="J4" s="26"/>
      <c r="K4" s="26"/>
      <c r="L4" s="26"/>
      <c r="M4" s="26"/>
      <c r="N4" s="19"/>
      <c r="O4" s="19"/>
    </row>
    <row r="5" spans="1:16" s="3" customFormat="1" ht="60" customHeight="1">
      <c r="A5" s="23"/>
      <c r="B5" s="30" t="s">
        <v>19</v>
      </c>
      <c r="C5" s="154" t="s">
        <v>117</v>
      </c>
      <c r="D5" s="154"/>
      <c r="E5" s="154"/>
      <c r="F5" s="154"/>
      <c r="G5" s="154"/>
      <c r="H5" s="154"/>
      <c r="I5" s="26"/>
      <c r="J5" s="26"/>
      <c r="K5" s="26"/>
      <c r="L5" s="26"/>
      <c r="M5" s="26"/>
      <c r="N5" s="26"/>
      <c r="O5" s="26"/>
      <c r="P5" s="26"/>
    </row>
    <row r="6" spans="1:16">
      <c r="C6" s="167" t="s">
        <v>10</v>
      </c>
      <c r="D6" s="167"/>
      <c r="E6" s="167"/>
      <c r="F6" s="167"/>
      <c r="G6" s="167"/>
      <c r="H6" s="167"/>
    </row>
    <row r="7" spans="1:16" ht="61.8" customHeight="1">
      <c r="A7" s="168" t="s">
        <v>21</v>
      </c>
      <c r="B7" s="169"/>
      <c r="C7" s="92" t="s">
        <v>58</v>
      </c>
      <c r="D7" s="93" t="s">
        <v>59</v>
      </c>
      <c r="E7" s="94" t="s">
        <v>44</v>
      </c>
      <c r="F7" s="93" t="s">
        <v>60</v>
      </c>
      <c r="G7" s="93" t="s">
        <v>51</v>
      </c>
      <c r="H7" s="95" t="s">
        <v>31</v>
      </c>
      <c r="I7" s="98" t="s">
        <v>61</v>
      </c>
    </row>
    <row r="8" spans="1:16">
      <c r="A8" s="96">
        <v>1</v>
      </c>
      <c r="B8" s="156" t="s">
        <v>23</v>
      </c>
      <c r="C8" s="157"/>
      <c r="D8" s="157"/>
      <c r="E8" s="157"/>
      <c r="F8" s="157"/>
      <c r="G8" s="157"/>
      <c r="H8" s="157"/>
      <c r="I8" s="158"/>
    </row>
    <row r="9" spans="1:16" ht="72">
      <c r="A9" s="164" t="s">
        <v>73</v>
      </c>
      <c r="B9" s="99" t="s">
        <v>57</v>
      </c>
      <c r="C9" s="100">
        <v>1200</v>
      </c>
      <c r="D9" s="100"/>
      <c r="E9" s="97"/>
      <c r="F9" s="97"/>
      <c r="G9" s="97"/>
      <c r="H9" s="97"/>
      <c r="I9" s="101" t="s">
        <v>114</v>
      </c>
    </row>
    <row r="10" spans="1:16" ht="72">
      <c r="A10" s="165"/>
      <c r="B10" s="99" t="s">
        <v>62</v>
      </c>
      <c r="C10" s="100">
        <f>500*2</f>
        <v>1000</v>
      </c>
      <c r="D10" s="100"/>
      <c r="E10" s="97"/>
      <c r="F10" s="97"/>
      <c r="G10" s="97"/>
      <c r="H10" s="97"/>
      <c r="I10" s="101" t="s">
        <v>83</v>
      </c>
      <c r="K10" s="90"/>
    </row>
    <row r="11" spans="1:16" ht="86.4">
      <c r="A11" s="165"/>
      <c r="B11" s="102" t="s">
        <v>63</v>
      </c>
      <c r="C11" s="100"/>
      <c r="D11" s="100"/>
      <c r="E11" s="100">
        <f>100*2*3</f>
        <v>600</v>
      </c>
      <c r="F11" s="97"/>
      <c r="G11" s="97"/>
      <c r="H11" s="97"/>
      <c r="I11" s="101" t="s">
        <v>85</v>
      </c>
    </row>
    <row r="12" spans="1:16" ht="43.2">
      <c r="A12" s="165"/>
      <c r="B12" s="99" t="s">
        <v>64</v>
      </c>
      <c r="C12" s="103">
        <f>11000000/25780</f>
        <v>426.68735453840185</v>
      </c>
      <c r="D12" s="103"/>
      <c r="E12" s="97"/>
      <c r="F12" s="97"/>
      <c r="G12" s="97"/>
      <c r="H12" s="97"/>
      <c r="I12" s="101" t="s">
        <v>86</v>
      </c>
    </row>
    <row r="13" spans="1:16" ht="28.8">
      <c r="A13" s="165"/>
      <c r="B13" s="104" t="s">
        <v>65</v>
      </c>
      <c r="C13" s="105"/>
      <c r="D13" s="105"/>
      <c r="E13" s="103">
        <f>6000000/25780*2</f>
        <v>465.47711404189295</v>
      </c>
      <c r="F13" s="106"/>
      <c r="G13" s="106"/>
      <c r="H13" s="97"/>
      <c r="I13" s="101" t="s">
        <v>69</v>
      </c>
    </row>
    <row r="14" spans="1:16" ht="72.75" customHeight="1">
      <c r="A14" s="165"/>
      <c r="B14" s="107" t="s">
        <v>66</v>
      </c>
      <c r="C14" s="105"/>
      <c r="D14" s="103">
        <f>10000000/25780</f>
        <v>387.89759503491081</v>
      </c>
      <c r="E14" s="106"/>
      <c r="F14" s="103"/>
      <c r="G14" s="106"/>
      <c r="H14" s="97"/>
      <c r="I14" s="101" t="s">
        <v>70</v>
      </c>
    </row>
    <row r="15" spans="1:16" ht="57.6">
      <c r="A15" s="165"/>
      <c r="B15" s="106" t="s">
        <v>67</v>
      </c>
      <c r="C15" s="105"/>
      <c r="D15" s="105"/>
      <c r="E15" s="106"/>
      <c r="F15" s="106"/>
      <c r="G15" s="103">
        <v>541</v>
      </c>
      <c r="H15" s="97"/>
      <c r="I15" s="101" t="s">
        <v>71</v>
      </c>
    </row>
    <row r="16" spans="1:16">
      <c r="A16" s="166"/>
      <c r="B16" s="12" t="s">
        <v>31</v>
      </c>
      <c r="C16" s="13">
        <f>SUM(C9:C15)</f>
        <v>2626.6873545384019</v>
      </c>
      <c r="D16" s="10">
        <f>SUM(D9:D15)</f>
        <v>387.89759503491081</v>
      </c>
      <c r="E16" s="14">
        <f>SUM(E9:E15)</f>
        <v>1065.4771140418929</v>
      </c>
      <c r="F16" s="10">
        <f>SUM(F9:F15)</f>
        <v>0</v>
      </c>
      <c r="G16" s="10">
        <f>SUM(G9:G15)</f>
        <v>541</v>
      </c>
      <c r="H16" s="18">
        <f>SUM(C16:G16)</f>
        <v>4621.0620636152053</v>
      </c>
      <c r="I16" s="97"/>
    </row>
    <row r="17" spans="1:9">
      <c r="A17" s="7">
        <v>2</v>
      </c>
      <c r="B17" s="159" t="s">
        <v>32</v>
      </c>
      <c r="C17" s="160"/>
      <c r="D17" s="160"/>
      <c r="E17" s="160"/>
      <c r="F17" s="160"/>
      <c r="G17" s="160"/>
      <c r="H17" s="160"/>
      <c r="I17" s="161"/>
    </row>
    <row r="18" spans="1:9" ht="72">
      <c r="A18" s="170" t="s">
        <v>74</v>
      </c>
      <c r="B18" s="106" t="s">
        <v>72</v>
      </c>
      <c r="C18" s="105">
        <f>1200*2</f>
        <v>2400</v>
      </c>
      <c r="D18" s="106"/>
      <c r="E18" s="106"/>
      <c r="F18" s="106"/>
      <c r="G18" s="106"/>
      <c r="H18" s="97"/>
      <c r="I18" s="101" t="s">
        <v>84</v>
      </c>
    </row>
    <row r="19" spans="1:9" ht="72">
      <c r="A19" s="171"/>
      <c r="B19" s="106" t="s">
        <v>75</v>
      </c>
      <c r="C19" s="105">
        <f>500*2*2</f>
        <v>2000</v>
      </c>
      <c r="D19" s="106"/>
      <c r="E19" s="106"/>
      <c r="F19" s="106"/>
      <c r="G19" s="106"/>
      <c r="H19" s="97"/>
      <c r="I19" s="101" t="s">
        <v>83</v>
      </c>
    </row>
    <row r="20" spans="1:9" ht="86.4">
      <c r="A20" s="171"/>
      <c r="B20" s="102" t="s">
        <v>82</v>
      </c>
      <c r="C20" s="105"/>
      <c r="D20" s="106"/>
      <c r="E20" s="105">
        <f>100*2*3</f>
        <v>600</v>
      </c>
      <c r="F20" s="106"/>
      <c r="G20" s="106"/>
      <c r="H20" s="97"/>
      <c r="I20" s="101" t="s">
        <v>68</v>
      </c>
    </row>
    <row r="21" spans="1:9" ht="43.2">
      <c r="A21" s="171"/>
      <c r="B21" s="108" t="s">
        <v>76</v>
      </c>
      <c r="C21" s="105">
        <f>427*2</f>
        <v>854</v>
      </c>
      <c r="D21" s="105"/>
      <c r="E21" s="106"/>
      <c r="F21" s="106"/>
      <c r="G21" s="106"/>
      <c r="H21" s="97"/>
      <c r="I21" s="101" t="s">
        <v>86</v>
      </c>
    </row>
    <row r="22" spans="1:9" ht="43.2">
      <c r="A22" s="171"/>
      <c r="B22" s="102" t="s">
        <v>77</v>
      </c>
      <c r="C22" s="105"/>
      <c r="D22" s="105">
        <f>60*74</f>
        <v>4440</v>
      </c>
      <c r="E22" s="106"/>
      <c r="F22" s="106"/>
      <c r="G22" s="106"/>
      <c r="H22" s="97"/>
      <c r="I22" s="101" t="s">
        <v>78</v>
      </c>
    </row>
    <row r="23" spans="1:9" ht="43.2">
      <c r="A23" s="171"/>
      <c r="B23" s="102" t="s">
        <v>79</v>
      </c>
      <c r="C23" s="106"/>
      <c r="D23" s="103">
        <f>16*74</f>
        <v>1184</v>
      </c>
      <c r="E23" s="106"/>
      <c r="F23" s="106"/>
      <c r="G23" s="106"/>
      <c r="H23" s="97"/>
      <c r="I23" s="101" t="s">
        <v>78</v>
      </c>
    </row>
    <row r="24" spans="1:9" ht="86.4">
      <c r="A24" s="171"/>
      <c r="B24" s="102" t="s">
        <v>80</v>
      </c>
      <c r="C24" s="106"/>
      <c r="D24" s="105"/>
      <c r="E24" s="105">
        <f>100*3</f>
        <v>300</v>
      </c>
      <c r="F24" s="106"/>
      <c r="G24" s="106"/>
      <c r="H24" s="97"/>
      <c r="I24" s="101" t="s">
        <v>68</v>
      </c>
    </row>
    <row r="25" spans="1:9" ht="28.8">
      <c r="A25" s="171"/>
      <c r="B25" s="108" t="s">
        <v>81</v>
      </c>
      <c r="C25" s="106"/>
      <c r="D25" s="106"/>
      <c r="E25" s="103">
        <f>6000000/25780*2</f>
        <v>465.47711404189295</v>
      </c>
      <c r="F25" s="106"/>
      <c r="G25" s="106"/>
      <c r="H25" s="97"/>
      <c r="I25" s="101" t="s">
        <v>69</v>
      </c>
    </row>
    <row r="26" spans="1:9" ht="43.2">
      <c r="A26" s="171"/>
      <c r="B26" s="109" t="s">
        <v>87</v>
      </c>
      <c r="C26" s="106"/>
      <c r="D26" s="106"/>
      <c r="E26" s="103">
        <f>6000000/25780</f>
        <v>232.73855702094647</v>
      </c>
      <c r="F26" s="106"/>
      <c r="G26" s="106"/>
      <c r="H26" s="97"/>
      <c r="I26" s="101" t="s">
        <v>69</v>
      </c>
    </row>
    <row r="27" spans="1:9" ht="40.799999999999997" customHeight="1">
      <c r="A27" s="171"/>
      <c r="B27" s="104" t="s">
        <v>88</v>
      </c>
      <c r="C27" s="106"/>
      <c r="D27" s="106"/>
      <c r="E27" s="103">
        <f>E26*2</f>
        <v>465.47711404189295</v>
      </c>
      <c r="F27" s="106"/>
      <c r="G27" s="106"/>
      <c r="H27" s="97"/>
      <c r="I27" s="101" t="s">
        <v>69</v>
      </c>
    </row>
    <row r="28" spans="1:9" ht="43.2">
      <c r="A28" s="171"/>
      <c r="B28" s="109" t="s">
        <v>91</v>
      </c>
      <c r="C28" s="106"/>
      <c r="D28" s="106"/>
      <c r="E28" s="103">
        <v>200</v>
      </c>
      <c r="F28" s="106"/>
      <c r="G28" s="106"/>
      <c r="H28" s="97"/>
      <c r="I28" s="101" t="s">
        <v>115</v>
      </c>
    </row>
    <row r="29" spans="1:9" ht="72">
      <c r="A29" s="8"/>
      <c r="B29" s="109" t="s">
        <v>89</v>
      </c>
      <c r="C29" s="106"/>
      <c r="D29" s="106"/>
      <c r="E29" s="105">
        <f>100*2*3</f>
        <v>600</v>
      </c>
      <c r="F29" s="105"/>
      <c r="G29" s="106"/>
      <c r="H29" s="97"/>
      <c r="I29" s="101" t="s">
        <v>92</v>
      </c>
    </row>
    <row r="30" spans="1:9" ht="72">
      <c r="A30" s="8"/>
      <c r="B30" s="109" t="s">
        <v>90</v>
      </c>
      <c r="C30" s="106"/>
      <c r="D30" s="106"/>
      <c r="E30" s="105">
        <f>100*2*3</f>
        <v>600</v>
      </c>
      <c r="F30" s="105"/>
      <c r="G30" s="106"/>
      <c r="H30" s="97"/>
      <c r="I30" s="101" t="s">
        <v>93</v>
      </c>
    </row>
    <row r="31" spans="1:9" ht="72">
      <c r="A31" s="8"/>
      <c r="B31" s="104" t="s">
        <v>94</v>
      </c>
      <c r="C31" s="106"/>
      <c r="D31" s="103">
        <f>19080000/25780*2</f>
        <v>1480.2172226532196</v>
      </c>
      <c r="E31" s="106"/>
      <c r="F31" s="103"/>
      <c r="G31" s="106"/>
      <c r="H31" s="97"/>
      <c r="I31" s="101" t="s">
        <v>96</v>
      </c>
    </row>
    <row r="32" spans="1:9">
      <c r="A32" s="8"/>
      <c r="B32" s="106" t="s">
        <v>95</v>
      </c>
      <c r="C32" s="106"/>
      <c r="D32" s="106"/>
      <c r="E32" s="106"/>
      <c r="F32" s="106"/>
      <c r="G32" s="105">
        <v>500</v>
      </c>
      <c r="H32" s="97"/>
      <c r="I32" s="97"/>
    </row>
    <row r="33" spans="1:9">
      <c r="A33" s="9"/>
      <c r="B33" s="11" t="s">
        <v>31</v>
      </c>
      <c r="C33" s="15">
        <f>SUM(C18:C32)</f>
        <v>5254</v>
      </c>
      <c r="D33" s="10">
        <f>SUM(D18:D32)</f>
        <v>7104.2172226532193</v>
      </c>
      <c r="E33" s="10">
        <f>SUM(E18:E32)</f>
        <v>3463.6927851047321</v>
      </c>
      <c r="F33" s="10">
        <f>SUM(F18:F32)</f>
        <v>0</v>
      </c>
      <c r="G33" s="15">
        <f>SUM(G18:G32)</f>
        <v>500</v>
      </c>
      <c r="H33" s="18">
        <f>SUM(C33:G33)</f>
        <v>16321.910007757953</v>
      </c>
      <c r="I33" s="97"/>
    </row>
    <row r="34" spans="1:9">
      <c r="A34" s="7">
        <v>3</v>
      </c>
      <c r="B34" s="174" t="s">
        <v>33</v>
      </c>
      <c r="C34" s="175"/>
      <c r="D34" s="175"/>
      <c r="E34" s="175"/>
      <c r="F34" s="175"/>
      <c r="G34" s="175"/>
      <c r="H34" s="175"/>
      <c r="I34" s="176"/>
    </row>
    <row r="35" spans="1:9" ht="43.2">
      <c r="A35" s="172"/>
      <c r="B35" s="104" t="s">
        <v>98</v>
      </c>
      <c r="C35" s="106"/>
      <c r="D35" s="106"/>
      <c r="E35" s="106"/>
      <c r="F35" s="106"/>
      <c r="G35" s="103">
        <v>2027</v>
      </c>
      <c r="H35" s="97"/>
      <c r="I35" s="110" t="s">
        <v>102</v>
      </c>
    </row>
    <row r="36" spans="1:9" ht="28.8">
      <c r="A36" s="165"/>
      <c r="B36" s="101" t="s">
        <v>97</v>
      </c>
      <c r="C36" s="97"/>
      <c r="D36" s="97"/>
      <c r="E36" s="97"/>
      <c r="F36" s="97"/>
      <c r="G36" s="111">
        <f>2850000/25780*25+2850000/25780*25*20%</f>
        <v>3316.5244375484876</v>
      </c>
      <c r="H36" s="97"/>
      <c r="I36" s="110" t="s">
        <v>102</v>
      </c>
    </row>
    <row r="37" spans="1:9">
      <c r="A37" s="165"/>
      <c r="B37" s="97" t="s">
        <v>99</v>
      </c>
      <c r="C37" s="97"/>
      <c r="D37" s="97"/>
      <c r="E37" s="97"/>
      <c r="F37" s="97"/>
      <c r="G37" s="111">
        <v>2715.3</v>
      </c>
      <c r="H37" s="97"/>
      <c r="I37" s="110" t="s">
        <v>102</v>
      </c>
    </row>
    <row r="38" spans="1:9">
      <c r="A38" s="166"/>
      <c r="B38" s="16" t="s">
        <v>31</v>
      </c>
      <c r="C38" s="17">
        <f>SUM(C34:C37)</f>
        <v>0</v>
      </c>
      <c r="D38" s="17"/>
      <c r="E38" s="17"/>
      <c r="F38" s="18"/>
      <c r="G38" s="18">
        <f>SUM(G34:G37)</f>
        <v>8058.8244375484874</v>
      </c>
      <c r="H38" s="18">
        <f>SUM(C38:G38)</f>
        <v>8058.8244375484874</v>
      </c>
      <c r="I38" s="97"/>
    </row>
    <row r="39" spans="1:9" ht="37.5" customHeight="1">
      <c r="A39" s="7">
        <v>4</v>
      </c>
      <c r="B39" s="177" t="s">
        <v>34</v>
      </c>
      <c r="C39" s="178"/>
      <c r="D39" s="178"/>
      <c r="E39" s="178"/>
      <c r="F39" s="178"/>
      <c r="G39" s="178"/>
      <c r="H39" s="178"/>
      <c r="I39" s="179"/>
    </row>
    <row r="40" spans="1:9" ht="52.5" customHeight="1">
      <c r="A40" s="164" t="s">
        <v>74</v>
      </c>
      <c r="B40" s="102" t="s">
        <v>100</v>
      </c>
      <c r="C40" s="100">
        <f>60*74</f>
        <v>4440</v>
      </c>
      <c r="D40" s="100"/>
      <c r="E40" s="97"/>
      <c r="F40" s="97"/>
      <c r="G40" s="97"/>
      <c r="H40" s="97"/>
      <c r="I40" s="101" t="s">
        <v>78</v>
      </c>
    </row>
    <row r="41" spans="1:9" ht="28.8">
      <c r="A41" s="165"/>
      <c r="B41" s="104" t="s">
        <v>101</v>
      </c>
      <c r="C41" s="97"/>
      <c r="D41" s="97"/>
      <c r="E41" s="111">
        <f>6000000/25780*2</f>
        <v>465.47711404189295</v>
      </c>
      <c r="F41" s="97"/>
      <c r="G41" s="97"/>
      <c r="H41" s="97"/>
      <c r="I41" s="101" t="s">
        <v>69</v>
      </c>
    </row>
    <row r="42" spans="1:9" ht="86.4">
      <c r="A42" s="165"/>
      <c r="B42" s="109" t="s">
        <v>103</v>
      </c>
      <c r="C42" s="100"/>
      <c r="D42" s="100"/>
      <c r="E42" s="100">
        <f>100*2*3</f>
        <v>600</v>
      </c>
      <c r="F42" s="97"/>
      <c r="G42" s="97"/>
      <c r="H42" s="97"/>
      <c r="I42" s="101" t="s">
        <v>68</v>
      </c>
    </row>
    <row r="43" spans="1:9" ht="28.8">
      <c r="A43" s="165"/>
      <c r="B43" s="106" t="s">
        <v>104</v>
      </c>
      <c r="C43" s="97"/>
      <c r="D43" s="97"/>
      <c r="E43" s="97"/>
      <c r="F43" s="97"/>
      <c r="G43" s="111">
        <f>17500000/25780+200</f>
        <v>878.8207913110939</v>
      </c>
      <c r="H43" s="97"/>
      <c r="I43" s="101" t="s">
        <v>116</v>
      </c>
    </row>
    <row r="44" spans="1:9">
      <c r="A44" s="166"/>
      <c r="B44" s="112" t="s">
        <v>31</v>
      </c>
      <c r="C44" s="113">
        <f>SUM(C39:C43)</f>
        <v>4440</v>
      </c>
      <c r="D44" s="113">
        <f>SUM(D40:D43)</f>
        <v>0</v>
      </c>
      <c r="E44" s="114">
        <f>SUM(E39:E43)</f>
        <v>1065.4771140418929</v>
      </c>
      <c r="F44" s="114"/>
      <c r="G44" s="114">
        <f>SUM(G40:G43)</f>
        <v>878.8207913110939</v>
      </c>
      <c r="H44" s="114">
        <f>SUM(C44:G44)</f>
        <v>6384.2979053529862</v>
      </c>
      <c r="I44" s="97"/>
    </row>
    <row r="45" spans="1:9">
      <c r="A45" s="7">
        <v>5</v>
      </c>
      <c r="B45" s="159" t="s">
        <v>35</v>
      </c>
      <c r="C45" s="160"/>
      <c r="D45" s="160"/>
      <c r="E45" s="160"/>
      <c r="F45" s="160"/>
      <c r="G45" s="160"/>
      <c r="H45" s="160"/>
      <c r="I45" s="161"/>
    </row>
    <row r="46" spans="1:9" ht="72">
      <c r="A46" s="172" t="s">
        <v>73</v>
      </c>
      <c r="B46" s="106" t="s">
        <v>72</v>
      </c>
      <c r="C46" s="100">
        <f>1200*2</f>
        <v>2400</v>
      </c>
      <c r="D46" s="97"/>
      <c r="E46" s="100"/>
      <c r="F46" s="97"/>
      <c r="G46" s="97"/>
      <c r="H46" s="97"/>
      <c r="I46" s="101" t="s">
        <v>84</v>
      </c>
    </row>
    <row r="47" spans="1:9" ht="72">
      <c r="A47" s="171"/>
      <c r="B47" s="106" t="s">
        <v>105</v>
      </c>
      <c r="C47" s="100">
        <f>500*2*2</f>
        <v>2000</v>
      </c>
      <c r="D47" s="97"/>
      <c r="E47" s="100"/>
      <c r="F47" s="97"/>
      <c r="G47" s="97"/>
      <c r="H47" s="97"/>
      <c r="I47" s="101" t="s">
        <v>83</v>
      </c>
    </row>
    <row r="48" spans="1:9" ht="43.2">
      <c r="A48" s="171"/>
      <c r="B48" s="106" t="s">
        <v>76</v>
      </c>
      <c r="C48" s="100">
        <f>427*2</f>
        <v>854</v>
      </c>
      <c r="D48" s="100"/>
      <c r="E48" s="100"/>
      <c r="F48" s="97"/>
      <c r="G48" s="97"/>
      <c r="H48" s="97"/>
      <c r="I48" s="101" t="s">
        <v>86</v>
      </c>
    </row>
    <row r="49" spans="1:10" ht="28.8">
      <c r="A49" s="171"/>
      <c r="B49" s="97" t="s">
        <v>106</v>
      </c>
      <c r="C49" s="97"/>
      <c r="D49" s="97"/>
      <c r="E49" s="111">
        <f>6000000/25780</f>
        <v>232.73855702094647</v>
      </c>
      <c r="F49" s="97"/>
      <c r="G49" s="97"/>
      <c r="H49" s="97"/>
      <c r="I49" s="101" t="s">
        <v>69</v>
      </c>
    </row>
    <row r="50" spans="1:10" ht="28.8">
      <c r="A50" s="171"/>
      <c r="B50" s="101" t="s">
        <v>110</v>
      </c>
      <c r="C50" s="97"/>
      <c r="D50" s="97"/>
      <c r="E50" s="100">
        <f>233*2</f>
        <v>466</v>
      </c>
      <c r="F50" s="97"/>
      <c r="G50" s="97"/>
      <c r="H50" s="97"/>
      <c r="I50" s="101" t="s">
        <v>69</v>
      </c>
    </row>
    <row r="51" spans="1:10" ht="76.5" customHeight="1">
      <c r="A51" s="171"/>
      <c r="B51" s="109" t="s">
        <v>63</v>
      </c>
      <c r="C51" s="100"/>
      <c r="D51" s="97"/>
      <c r="E51" s="100">
        <f>100*3*3</f>
        <v>900</v>
      </c>
      <c r="F51" s="100"/>
      <c r="G51" s="97"/>
      <c r="H51" s="97"/>
      <c r="I51" s="101" t="s">
        <v>92</v>
      </c>
    </row>
    <row r="52" spans="1:10" ht="90.75" customHeight="1">
      <c r="A52" s="171"/>
      <c r="B52" s="109" t="s">
        <v>107</v>
      </c>
      <c r="C52" s="100"/>
      <c r="D52" s="97"/>
      <c r="E52" s="100"/>
      <c r="F52" s="100">
        <f>100*1*1</f>
        <v>100</v>
      </c>
      <c r="G52" s="97"/>
      <c r="H52" s="97"/>
      <c r="I52" s="101" t="s">
        <v>93</v>
      </c>
    </row>
    <row r="53" spans="1:10" ht="72">
      <c r="A53" s="171"/>
      <c r="B53" s="101" t="s">
        <v>108</v>
      </c>
      <c r="C53" s="97"/>
      <c r="D53" s="111">
        <f>10000000/25780</f>
        <v>387.89759503491081</v>
      </c>
      <c r="E53" s="100"/>
      <c r="F53" s="100"/>
      <c r="G53" s="97"/>
      <c r="H53" s="97"/>
      <c r="I53" s="101" t="s">
        <v>111</v>
      </c>
    </row>
    <row r="54" spans="1:10" ht="57.6">
      <c r="A54" s="171"/>
      <c r="B54" s="104" t="s">
        <v>109</v>
      </c>
      <c r="C54" s="106"/>
      <c r="D54" s="106"/>
      <c r="E54" s="103">
        <f>20000000/25780</f>
        <v>775.79519006982161</v>
      </c>
      <c r="F54" s="106"/>
      <c r="G54" s="106"/>
      <c r="H54" s="106"/>
      <c r="I54" s="104" t="s">
        <v>112</v>
      </c>
      <c r="J54" s="6"/>
    </row>
    <row r="55" spans="1:10">
      <c r="A55" s="173"/>
      <c r="B55" s="117" t="s">
        <v>31</v>
      </c>
      <c r="C55" s="113">
        <f>SUM(C45:C54)</f>
        <v>5254</v>
      </c>
      <c r="D55" s="114">
        <f>SUM(D45:D54)</f>
        <v>387.89759503491081</v>
      </c>
      <c r="E55" s="114">
        <f>SUM(E45:E54)</f>
        <v>2374.533747090768</v>
      </c>
      <c r="F55" s="114">
        <f>SUM(F45:F54)</f>
        <v>100</v>
      </c>
      <c r="G55" s="114">
        <f>SUM(G47:G54)</f>
        <v>0</v>
      </c>
      <c r="H55" s="114">
        <f>SUM(C55:G55)</f>
        <v>8116.4313421256784</v>
      </c>
      <c r="I55" s="97"/>
    </row>
    <row r="56" spans="1:10" s="5" customFormat="1" ht="27" customHeight="1">
      <c r="A56" s="162" t="s">
        <v>113</v>
      </c>
      <c r="B56" s="163"/>
      <c r="C56" s="115">
        <f>C16+C33+C38+C44+C55</f>
        <v>17574.687354538401</v>
      </c>
      <c r="D56" s="115">
        <f>D16+D33+D38+D44+D55</f>
        <v>7880.0124127230401</v>
      </c>
      <c r="E56" s="115">
        <f>E16+E33+E38+E44+E55</f>
        <v>7969.180760279286</v>
      </c>
      <c r="F56" s="115">
        <f>F16+F33+F38+F44+F55</f>
        <v>100</v>
      </c>
      <c r="G56" s="115">
        <f>G16+G33+G38+G44+G55</f>
        <v>9978.645228859581</v>
      </c>
      <c r="H56" s="116">
        <f>SUM(H16:H55)</f>
        <v>43502.525756400311</v>
      </c>
      <c r="I56" s="118"/>
    </row>
    <row r="60" spans="1:10">
      <c r="D60" s="91"/>
    </row>
  </sheetData>
  <mergeCells count="15">
    <mergeCell ref="C5:H5"/>
    <mergeCell ref="C3:I3"/>
    <mergeCell ref="B8:I8"/>
    <mergeCell ref="B17:I17"/>
    <mergeCell ref="A56:B56"/>
    <mergeCell ref="A9:A16"/>
    <mergeCell ref="C6:H6"/>
    <mergeCell ref="A7:B7"/>
    <mergeCell ref="A18:A28"/>
    <mergeCell ref="A46:A55"/>
    <mergeCell ref="A35:A38"/>
    <mergeCell ref="A40:A44"/>
    <mergeCell ref="B34:I34"/>
    <mergeCell ref="B39:I39"/>
    <mergeCell ref="B45:I45"/>
  </mergeCells>
  <phoneticPr fontId="7" type="noConversion"/>
  <pageMargins left="0.25" right="0.25" top="0.75" bottom="0.75" header="0.3" footer="0.3"/>
  <pageSetup orientation="landscape" verticalDpi="0" r:id="rId1"/>
  <headerFooter differentOddEven="1" differentFirst="1">
    <evenFooter>Page &amp;P</evenFooter>
    <firstFooter>Page &amp;P</firstFooter>
  </headerFooter>
</worksheet>
</file>

<file path=docMetadata/LabelInfo.xml><?xml version="1.0" encoding="utf-8"?>
<clbl:labelList xmlns:clbl="http://schemas.microsoft.com/office/2020/mipLabelMetadata">
  <clbl:label id="{8b77875e-5908-45a0-9cb4-dec9ae074618}" enabled="1" method="Privileged" siteId="{0f9e35db-544f-4f60-bdcc-5ea416e6dc7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Ngân sách </vt:lpstr>
      <vt:lpstr>Chi tiết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Author</dc:creator>
  <cp:lastModifiedBy>Admin</cp:lastModifiedBy>
  <cp:lastPrinted>2026-04-23T10:02:20Z</cp:lastPrinted>
  <dcterms:created xsi:type="dcterms:W3CDTF">2015-06-28T18:20:59Z</dcterms:created>
  <dcterms:modified xsi:type="dcterms:W3CDTF">2026-05-04T10:50:53Z</dcterms:modified>
</cp:coreProperties>
</file>